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ve\Sport\Trampolin\Internetseite Trampolinakademie\"/>
    </mc:Choice>
  </mc:AlternateContent>
  <xr:revisionPtr revIDLastSave="0" documentId="8_{2E71207C-8A64-44B1-9F84-CBFDB7DC71F3}" xr6:coauthVersionLast="33" xr6:coauthVersionMax="33" xr10:uidLastSave="{00000000-0000-0000-0000-000000000000}"/>
  <bookViews>
    <workbookView xWindow="0" yWindow="0" windowWidth="19008" windowHeight="9072" activeTab="5" xr2:uid="{00000000-000D-0000-FFFF-FFFF00000000}"/>
  </bookViews>
  <sheets>
    <sheet name="W_11-12" sheetId="1" r:id="rId1"/>
    <sheet name="W_13-14" sheetId="7" r:id="rId2"/>
    <sheet name="W_15-16" sheetId="8" r:id="rId3"/>
    <sheet name="W_17-21" sheetId="9" r:id="rId4"/>
    <sheet name="M_11-12" sheetId="3" r:id="rId5"/>
    <sheet name="M_13-14" sheetId="10" r:id="rId6"/>
    <sheet name="M_15-16" sheetId="11" r:id="rId7"/>
    <sheet name="M_17-21" sheetId="12" r:id="rId8"/>
    <sheet name="Gesamtliste" sheetId="6" state="hidden" r:id="rId9"/>
    <sheet name="Vergleichswerte" sheetId="2" state="hidden" r:id="rId10"/>
  </sheets>
  <definedNames>
    <definedName name="_xlnm._FilterDatabase" localSheetId="8" hidden="1">Gesamtliste!$A$1:$B$148</definedName>
    <definedName name="_xlnm._FilterDatabase" localSheetId="4" hidden="1">'M_11-12'!$A$2:$AV$6</definedName>
    <definedName name="_xlnm._FilterDatabase" localSheetId="5" hidden="1">'M_13-14'!$A$2:$AV$7</definedName>
    <definedName name="_xlnm._FilterDatabase" localSheetId="6" hidden="1">'M_15-16'!$A$2:$AV$10</definedName>
    <definedName name="_xlnm._FilterDatabase" localSheetId="7" hidden="1">'M_17-21'!$A$2:$AV$14</definedName>
    <definedName name="_xlnm._FilterDatabase" localSheetId="0" hidden="1">'W_11-12'!$A$2:$X$10</definedName>
    <definedName name="_xlnm._FilterDatabase" localSheetId="1" hidden="1">'W_13-14'!$A$2:$X$13</definedName>
    <definedName name="_xlnm._FilterDatabase" localSheetId="2" hidden="1">'W_15-16'!$A$2:$X$13</definedName>
    <definedName name="_xlnm._FilterDatabase" localSheetId="3" hidden="1">'W_17-21'!$A$2:$X$9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12" l="1"/>
  <c r="L12" i="12"/>
  <c r="M12" i="12"/>
  <c r="N12" i="12"/>
  <c r="O12" i="12"/>
  <c r="U12" i="12"/>
  <c r="R12" i="12"/>
  <c r="AA12" i="12"/>
  <c r="AD12" i="12"/>
  <c r="AM12" i="12"/>
  <c r="AP12" i="12"/>
  <c r="K13" i="12"/>
  <c r="L13" i="12"/>
  <c r="M13" i="12"/>
  <c r="AD13" i="12"/>
  <c r="N13" i="12"/>
  <c r="O13" i="12"/>
  <c r="U13" i="12"/>
  <c r="AA13" i="12"/>
  <c r="AP13" i="12"/>
  <c r="K16" i="12"/>
  <c r="L16" i="12"/>
  <c r="M16" i="12"/>
  <c r="N16" i="12"/>
  <c r="O16" i="12"/>
  <c r="U16" i="12"/>
  <c r="R16" i="12"/>
  <c r="AA16" i="12"/>
  <c r="AD16" i="12"/>
  <c r="AP16" i="12"/>
  <c r="K8" i="12"/>
  <c r="L8" i="12"/>
  <c r="M8" i="12"/>
  <c r="AA8" i="12"/>
  <c r="N8" i="12"/>
  <c r="O8" i="12"/>
  <c r="U8" i="12"/>
  <c r="R8" i="12"/>
  <c r="AM8" i="12"/>
  <c r="AP8" i="12"/>
  <c r="K10" i="11"/>
  <c r="L10" i="11"/>
  <c r="M10" i="11"/>
  <c r="N10" i="11"/>
  <c r="O10" i="11"/>
  <c r="R10" i="11"/>
  <c r="AA10" i="11"/>
  <c r="AD10" i="11"/>
  <c r="AP10" i="11"/>
  <c r="K4" i="3"/>
  <c r="L4" i="3"/>
  <c r="M4" i="3"/>
  <c r="R4" i="3"/>
  <c r="N4" i="3"/>
  <c r="O4" i="3"/>
  <c r="AA4" i="3"/>
  <c r="AM4" i="3"/>
  <c r="K10" i="9"/>
  <c r="L10" i="9"/>
  <c r="M10" i="9"/>
  <c r="R10" i="9"/>
  <c r="N10" i="9"/>
  <c r="O10" i="9"/>
  <c r="U10" i="9"/>
  <c r="X10" i="9"/>
  <c r="AD10" i="9"/>
  <c r="AG10" i="9"/>
  <c r="AP10" i="9"/>
  <c r="AS10" i="9"/>
  <c r="K11" i="9"/>
  <c r="L11" i="9"/>
  <c r="M11" i="9"/>
  <c r="AP11" i="9"/>
  <c r="N11" i="9"/>
  <c r="O11" i="9"/>
  <c r="X11" i="9"/>
  <c r="AD11" i="9"/>
  <c r="K12" i="9"/>
  <c r="L12" i="9"/>
  <c r="M12" i="9"/>
  <c r="N12" i="9"/>
  <c r="O12" i="9"/>
  <c r="AD12" i="9"/>
  <c r="K15" i="7"/>
  <c r="L15" i="7"/>
  <c r="M15" i="7"/>
  <c r="R15" i="7"/>
  <c r="N15" i="7"/>
  <c r="O15" i="7"/>
  <c r="K12" i="7"/>
  <c r="L12" i="7"/>
  <c r="M12" i="7"/>
  <c r="N12" i="7"/>
  <c r="O12" i="7"/>
  <c r="U12" i="7"/>
  <c r="L8" i="10"/>
  <c r="M8" i="10"/>
  <c r="AP8" i="10"/>
  <c r="K8" i="10"/>
  <c r="AA8" i="10"/>
  <c r="N8" i="10"/>
  <c r="O8" i="10"/>
  <c r="K8" i="1"/>
  <c r="L8" i="1"/>
  <c r="M8" i="1"/>
  <c r="N8" i="1"/>
  <c r="O8" i="1"/>
  <c r="K10" i="1"/>
  <c r="L10" i="1"/>
  <c r="M10" i="1"/>
  <c r="N10" i="1"/>
  <c r="O10" i="1"/>
  <c r="K9" i="1"/>
  <c r="L9" i="1"/>
  <c r="M9" i="1"/>
  <c r="N9" i="1"/>
  <c r="O9" i="1"/>
  <c r="K7" i="1"/>
  <c r="L7" i="1"/>
  <c r="M7" i="1"/>
  <c r="N7" i="1"/>
  <c r="O7" i="1"/>
  <c r="K4" i="1"/>
  <c r="L4" i="1"/>
  <c r="M4" i="1"/>
  <c r="N4" i="1"/>
  <c r="O4" i="1"/>
  <c r="K5" i="1"/>
  <c r="L5" i="1"/>
  <c r="M5" i="1"/>
  <c r="N5" i="1"/>
  <c r="O5" i="1"/>
  <c r="K6" i="1"/>
  <c r="L6" i="1"/>
  <c r="M6" i="1"/>
  <c r="N6" i="1"/>
  <c r="O6" i="1"/>
  <c r="O18" i="12"/>
  <c r="N18" i="12"/>
  <c r="M18" i="12"/>
  <c r="L18" i="12"/>
  <c r="K18" i="12"/>
  <c r="O17" i="12"/>
  <c r="N17" i="12"/>
  <c r="M17" i="12"/>
  <c r="L17" i="12"/>
  <c r="K17" i="12"/>
  <c r="O15" i="12"/>
  <c r="N15" i="12"/>
  <c r="M15" i="12"/>
  <c r="L15" i="12"/>
  <c r="K15" i="12"/>
  <c r="O14" i="12"/>
  <c r="N14" i="12"/>
  <c r="M14" i="12"/>
  <c r="L14" i="12"/>
  <c r="K14" i="12"/>
  <c r="O11" i="12"/>
  <c r="N11" i="12"/>
  <c r="M11" i="12"/>
  <c r="L11" i="12"/>
  <c r="K11" i="12"/>
  <c r="O10" i="12"/>
  <c r="N10" i="12"/>
  <c r="M10" i="12"/>
  <c r="L10" i="12"/>
  <c r="K10" i="12"/>
  <c r="O9" i="12"/>
  <c r="N9" i="12"/>
  <c r="M9" i="12"/>
  <c r="L9" i="12"/>
  <c r="K9" i="12"/>
  <c r="O7" i="12"/>
  <c r="N7" i="12"/>
  <c r="M7" i="12"/>
  <c r="L7" i="12"/>
  <c r="K7" i="12"/>
  <c r="O6" i="12"/>
  <c r="N6" i="12"/>
  <c r="M6" i="12"/>
  <c r="L6" i="12"/>
  <c r="K6" i="12"/>
  <c r="O5" i="12"/>
  <c r="N5" i="12"/>
  <c r="M5" i="12"/>
  <c r="L5" i="12"/>
  <c r="K5" i="12"/>
  <c r="O4" i="12"/>
  <c r="N4" i="12"/>
  <c r="M4" i="12"/>
  <c r="L4" i="12"/>
  <c r="K4" i="12"/>
  <c r="O3" i="12"/>
  <c r="N3" i="12"/>
  <c r="M3" i="12"/>
  <c r="L3" i="12"/>
  <c r="K3" i="12"/>
  <c r="O11" i="11"/>
  <c r="N11" i="11"/>
  <c r="M11" i="11"/>
  <c r="L11" i="11"/>
  <c r="K11" i="11"/>
  <c r="O9" i="11"/>
  <c r="N9" i="11"/>
  <c r="M9" i="11"/>
  <c r="L9" i="11"/>
  <c r="K9" i="11"/>
  <c r="O8" i="11"/>
  <c r="N8" i="11"/>
  <c r="M8" i="11"/>
  <c r="L8" i="11"/>
  <c r="K8" i="11"/>
  <c r="O7" i="11"/>
  <c r="N7" i="11"/>
  <c r="M7" i="11"/>
  <c r="L7" i="11"/>
  <c r="K7" i="11"/>
  <c r="O6" i="11"/>
  <c r="N6" i="11"/>
  <c r="M6" i="11"/>
  <c r="L6" i="11"/>
  <c r="K6" i="11"/>
  <c r="O5" i="11"/>
  <c r="N5" i="11"/>
  <c r="M5" i="11"/>
  <c r="L5" i="11"/>
  <c r="K5" i="11"/>
  <c r="O4" i="11"/>
  <c r="N4" i="11"/>
  <c r="M4" i="11"/>
  <c r="L4" i="11"/>
  <c r="K4" i="11"/>
  <c r="O3" i="11"/>
  <c r="N3" i="11"/>
  <c r="M3" i="11"/>
  <c r="L3" i="11"/>
  <c r="K3" i="11"/>
  <c r="O7" i="10"/>
  <c r="N7" i="10"/>
  <c r="AM7" i="10"/>
  <c r="M7" i="10"/>
  <c r="L7" i="10"/>
  <c r="K7" i="10"/>
  <c r="O6" i="10"/>
  <c r="N6" i="10"/>
  <c r="M6" i="10"/>
  <c r="L6" i="10"/>
  <c r="K6" i="10"/>
  <c r="O5" i="10"/>
  <c r="N5" i="10"/>
  <c r="M5" i="10"/>
  <c r="L5" i="10"/>
  <c r="K5" i="10"/>
  <c r="O4" i="10"/>
  <c r="N4" i="10"/>
  <c r="M4" i="10"/>
  <c r="L4" i="10"/>
  <c r="K4" i="10"/>
  <c r="O3" i="10"/>
  <c r="N3" i="10"/>
  <c r="M3" i="10"/>
  <c r="L3" i="10"/>
  <c r="K3" i="10"/>
  <c r="O9" i="9"/>
  <c r="N9" i="9"/>
  <c r="M9" i="9"/>
  <c r="L9" i="9"/>
  <c r="K9" i="9"/>
  <c r="O8" i="9"/>
  <c r="N8" i="9"/>
  <c r="M8" i="9"/>
  <c r="L8" i="9"/>
  <c r="K8" i="9"/>
  <c r="O7" i="9"/>
  <c r="N7" i="9"/>
  <c r="M7" i="9"/>
  <c r="L7" i="9"/>
  <c r="K7" i="9"/>
  <c r="O6" i="9"/>
  <c r="N6" i="9"/>
  <c r="M6" i="9"/>
  <c r="L6" i="9"/>
  <c r="K6" i="9"/>
  <c r="O5" i="9"/>
  <c r="N5" i="9"/>
  <c r="M5" i="9"/>
  <c r="L5" i="9"/>
  <c r="K5" i="9"/>
  <c r="O4" i="9"/>
  <c r="N4" i="9"/>
  <c r="M4" i="9"/>
  <c r="L4" i="9"/>
  <c r="K4" i="9"/>
  <c r="O3" i="9"/>
  <c r="N3" i="9"/>
  <c r="M3" i="9"/>
  <c r="L3" i="9"/>
  <c r="K3" i="9"/>
  <c r="O13" i="8"/>
  <c r="N13" i="8"/>
  <c r="M13" i="8"/>
  <c r="L13" i="8"/>
  <c r="K13" i="8"/>
  <c r="O12" i="8"/>
  <c r="N12" i="8"/>
  <c r="M12" i="8"/>
  <c r="L12" i="8"/>
  <c r="K12" i="8"/>
  <c r="O11" i="8"/>
  <c r="N11" i="8"/>
  <c r="M11" i="8"/>
  <c r="L11" i="8"/>
  <c r="K11" i="8"/>
  <c r="O10" i="8"/>
  <c r="N10" i="8"/>
  <c r="M10" i="8"/>
  <c r="L10" i="8"/>
  <c r="K10" i="8"/>
  <c r="O9" i="8"/>
  <c r="N9" i="8"/>
  <c r="M9" i="8"/>
  <c r="L9" i="8"/>
  <c r="K9" i="8"/>
  <c r="O8" i="8"/>
  <c r="N8" i="8"/>
  <c r="M8" i="8"/>
  <c r="L8" i="8"/>
  <c r="K8" i="8"/>
  <c r="O7" i="8"/>
  <c r="N7" i="8"/>
  <c r="U7" i="8"/>
  <c r="M7" i="8"/>
  <c r="L7" i="8"/>
  <c r="K7" i="8"/>
  <c r="O6" i="8"/>
  <c r="N6" i="8"/>
  <c r="M6" i="8"/>
  <c r="L6" i="8"/>
  <c r="K6" i="8"/>
  <c r="O5" i="8"/>
  <c r="N5" i="8"/>
  <c r="M5" i="8"/>
  <c r="L5" i="8"/>
  <c r="K5" i="8"/>
  <c r="O4" i="8"/>
  <c r="N4" i="8"/>
  <c r="M4" i="8"/>
  <c r="L4" i="8"/>
  <c r="K4" i="8"/>
  <c r="O3" i="8"/>
  <c r="N3" i="8"/>
  <c r="M3" i="8"/>
  <c r="L3" i="8"/>
  <c r="K3" i="8"/>
  <c r="O14" i="7"/>
  <c r="N14" i="7"/>
  <c r="M14" i="7"/>
  <c r="L14" i="7"/>
  <c r="AD14" i="7"/>
  <c r="K14" i="7"/>
  <c r="O13" i="7"/>
  <c r="N13" i="7"/>
  <c r="M13" i="7"/>
  <c r="L13" i="7"/>
  <c r="K13" i="7"/>
  <c r="O11" i="7"/>
  <c r="N11" i="7"/>
  <c r="M11" i="7"/>
  <c r="L11" i="7"/>
  <c r="K11" i="7"/>
  <c r="O10" i="7"/>
  <c r="N10" i="7"/>
  <c r="M10" i="7"/>
  <c r="L10" i="7"/>
  <c r="K10" i="7"/>
  <c r="O9" i="7"/>
  <c r="N9" i="7"/>
  <c r="M9" i="7"/>
  <c r="L9" i="7"/>
  <c r="K9" i="7"/>
  <c r="O8" i="7"/>
  <c r="N8" i="7"/>
  <c r="M8" i="7"/>
  <c r="L8" i="7"/>
  <c r="K8" i="7"/>
  <c r="O7" i="7"/>
  <c r="N7" i="7"/>
  <c r="M7" i="7"/>
  <c r="L7" i="7"/>
  <c r="K7" i="7"/>
  <c r="O6" i="7"/>
  <c r="N6" i="7"/>
  <c r="M6" i="7"/>
  <c r="L6" i="7"/>
  <c r="K6" i="7"/>
  <c r="O5" i="7"/>
  <c r="N5" i="7"/>
  <c r="M5" i="7"/>
  <c r="L5" i="7"/>
  <c r="K5" i="7"/>
  <c r="O4" i="7"/>
  <c r="N4" i="7"/>
  <c r="M4" i="7"/>
  <c r="L4" i="7"/>
  <c r="K4" i="7"/>
  <c r="O3" i="7"/>
  <c r="N3" i="7"/>
  <c r="M3" i="7"/>
  <c r="L3" i="7"/>
  <c r="K3" i="7"/>
  <c r="K3" i="1"/>
  <c r="K7" i="3"/>
  <c r="K5" i="3"/>
  <c r="K6" i="3"/>
  <c r="K3" i="3"/>
  <c r="AM4" i="7"/>
  <c r="AP14" i="7"/>
  <c r="AJ14" i="7"/>
  <c r="R12" i="7"/>
  <c r="AA14" i="7"/>
  <c r="AM9" i="8"/>
  <c r="AP12" i="9"/>
  <c r="AM11" i="9"/>
  <c r="AV10" i="9"/>
  <c r="AJ10" i="9"/>
  <c r="AM10" i="9"/>
  <c r="I10" i="9"/>
  <c r="X12" i="9"/>
  <c r="R11" i="9"/>
  <c r="AA11" i="9"/>
  <c r="AV4" i="9"/>
  <c r="R12" i="9"/>
  <c r="AA12" i="9"/>
  <c r="U11" i="9"/>
  <c r="AM12" i="9"/>
  <c r="H11" i="9"/>
  <c r="AD4" i="3"/>
  <c r="AP4" i="3"/>
  <c r="H4" i="3"/>
  <c r="U4" i="3"/>
  <c r="AS8" i="10"/>
  <c r="AJ8" i="10"/>
  <c r="R8" i="10"/>
  <c r="AV6" i="10"/>
  <c r="AD8" i="10"/>
  <c r="H8" i="10"/>
  <c r="H10" i="11"/>
  <c r="AM10" i="11"/>
  <c r="AM13" i="12"/>
  <c r="AV12" i="12"/>
  <c r="X12" i="12"/>
  <c r="AG12" i="12"/>
  <c r="AJ12" i="12"/>
  <c r="AS12" i="12"/>
  <c r="I12" i="12"/>
  <c r="H12" i="12"/>
  <c r="J12" i="12"/>
  <c r="AD8" i="12"/>
  <c r="R13" i="12"/>
  <c r="H13" i="12"/>
  <c r="AM16" i="12"/>
  <c r="X16" i="12"/>
  <c r="H8" i="12"/>
  <c r="H16" i="12"/>
  <c r="AV8" i="12"/>
  <c r="AJ8" i="12"/>
  <c r="X8" i="12"/>
  <c r="AS16" i="12"/>
  <c r="AG16" i="12"/>
  <c r="AS8" i="12"/>
  <c r="AG8" i="12"/>
  <c r="AV13" i="12"/>
  <c r="AJ13" i="12"/>
  <c r="X13" i="12"/>
  <c r="AV16" i="12"/>
  <c r="AJ16" i="12"/>
  <c r="AS13" i="12"/>
  <c r="AG13" i="12"/>
  <c r="AV9" i="12"/>
  <c r="AV10" i="11"/>
  <c r="AJ10" i="11"/>
  <c r="X10" i="11"/>
  <c r="AS10" i="11"/>
  <c r="AG10" i="11"/>
  <c r="U10" i="11"/>
  <c r="AA3" i="11"/>
  <c r="AS9" i="11"/>
  <c r="AV4" i="3"/>
  <c r="AJ4" i="3"/>
  <c r="X4" i="3"/>
  <c r="AG4" i="3"/>
  <c r="AS4" i="3"/>
  <c r="I4" i="3"/>
  <c r="AS12" i="9"/>
  <c r="AG12" i="9"/>
  <c r="U12" i="9"/>
  <c r="AA10" i="9"/>
  <c r="H10" i="9"/>
  <c r="AV11" i="9"/>
  <c r="AJ11" i="9"/>
  <c r="AV12" i="9"/>
  <c r="AJ12" i="9"/>
  <c r="AS11" i="9"/>
  <c r="AG11" i="9"/>
  <c r="U7" i="9"/>
  <c r="AM14" i="7"/>
  <c r="AM15" i="7"/>
  <c r="AA15" i="7"/>
  <c r="AV14" i="7"/>
  <c r="X15" i="7"/>
  <c r="AV15" i="7"/>
  <c r="AJ15" i="7"/>
  <c r="X12" i="7"/>
  <c r="AS14" i="7"/>
  <c r="AG14" i="7"/>
  <c r="U15" i="7"/>
  <c r="AP15" i="7"/>
  <c r="AD15" i="7"/>
  <c r="AS15" i="7"/>
  <c r="AG15" i="7"/>
  <c r="AA4" i="7"/>
  <c r="AG5" i="7"/>
  <c r="X7" i="1"/>
  <c r="AM15" i="12"/>
  <c r="AP7" i="12"/>
  <c r="AM6" i="12"/>
  <c r="AG18" i="12"/>
  <c r="U8" i="10"/>
  <c r="AG8" i="10"/>
  <c r="AM8" i="10"/>
  <c r="X8" i="10"/>
  <c r="AV8" i="10"/>
  <c r="AM5" i="9"/>
  <c r="AP8" i="9"/>
  <c r="AV7" i="9"/>
  <c r="AA9" i="9"/>
  <c r="AP4" i="8"/>
  <c r="AM3" i="8"/>
  <c r="AJ13" i="8"/>
  <c r="AA6" i="8"/>
  <c r="AJ11" i="8"/>
  <c r="AV12" i="8"/>
  <c r="AM13" i="8"/>
  <c r="AS5" i="7"/>
  <c r="AP12" i="7"/>
  <c r="AP6" i="7"/>
  <c r="AJ9" i="1"/>
  <c r="AA4" i="1"/>
  <c r="AA9" i="1"/>
  <c r="U9" i="1"/>
  <c r="AV11" i="12"/>
  <c r="AG17" i="12"/>
  <c r="AP11" i="12"/>
  <c r="AA10" i="12"/>
  <c r="AJ4" i="12"/>
  <c r="AM7" i="12"/>
  <c r="AP9" i="12"/>
  <c r="AP3" i="12"/>
  <c r="AV5" i="12"/>
  <c r="U18" i="12"/>
  <c r="AJ10" i="12"/>
  <c r="U17" i="12"/>
  <c r="AA3" i="12"/>
  <c r="AM4" i="12"/>
  <c r="AS7" i="12"/>
  <c r="AA9" i="12"/>
  <c r="AM5" i="12"/>
  <c r="AV6" i="12"/>
  <c r="AM9" i="12"/>
  <c r="AS14" i="12"/>
  <c r="AP15" i="12"/>
  <c r="AA15" i="12"/>
  <c r="AM17" i="12"/>
  <c r="AS17" i="12"/>
  <c r="AM18" i="12"/>
  <c r="AS18" i="12"/>
  <c r="X4" i="12"/>
  <c r="U5" i="12"/>
  <c r="U7" i="12"/>
  <c r="AP10" i="12"/>
  <c r="X10" i="12"/>
  <c r="AV3" i="12"/>
  <c r="AD5" i="12"/>
  <c r="AG5" i="12"/>
  <c r="AP6" i="12"/>
  <c r="AA6" i="12"/>
  <c r="AG7" i="12"/>
  <c r="AM11" i="12"/>
  <c r="AP14" i="12"/>
  <c r="AA14" i="12"/>
  <c r="AV15" i="12"/>
  <c r="AP17" i="12"/>
  <c r="AP18" i="12"/>
  <c r="AA8" i="11"/>
  <c r="AA5" i="11"/>
  <c r="AV7" i="11"/>
  <c r="AM5" i="11"/>
  <c r="AM6" i="11"/>
  <c r="AM3" i="11"/>
  <c r="AA6" i="11"/>
  <c r="AV8" i="11"/>
  <c r="AA9" i="11"/>
  <c r="AM4" i="11"/>
  <c r="AS4" i="11"/>
  <c r="AV5" i="11"/>
  <c r="AM8" i="11"/>
  <c r="AM11" i="11"/>
  <c r="AP11" i="11"/>
  <c r="AA11" i="11"/>
  <c r="U4" i="11"/>
  <c r="AD5" i="11"/>
  <c r="AM7" i="11"/>
  <c r="AP9" i="11"/>
  <c r="AV3" i="11"/>
  <c r="AG4" i="11"/>
  <c r="AP5" i="11"/>
  <c r="AV6" i="11"/>
  <c r="AP7" i="11"/>
  <c r="AA7" i="11"/>
  <c r="AA5" i="10"/>
  <c r="AV5" i="10"/>
  <c r="AA7" i="10"/>
  <c r="AA3" i="10"/>
  <c r="AP3" i="10"/>
  <c r="AM4" i="10"/>
  <c r="AD5" i="10"/>
  <c r="AA6" i="10"/>
  <c r="AD6" i="10"/>
  <c r="AV7" i="10"/>
  <c r="AG7" i="10"/>
  <c r="AG5" i="10"/>
  <c r="AS7" i="10"/>
  <c r="AM3" i="10"/>
  <c r="AP4" i="10"/>
  <c r="AA4" i="10"/>
  <c r="AM5" i="10"/>
  <c r="AS5" i="10"/>
  <c r="U7" i="10"/>
  <c r="U5" i="10"/>
  <c r="AM6" i="10"/>
  <c r="AD7" i="10"/>
  <c r="X5" i="9"/>
  <c r="AG6" i="9"/>
  <c r="AA4" i="9"/>
  <c r="AP5" i="9"/>
  <c r="U9" i="9"/>
  <c r="AV3" i="9"/>
  <c r="AJ3" i="9"/>
  <c r="AP3" i="9"/>
  <c r="X3" i="9"/>
  <c r="AG8" i="9"/>
  <c r="AM3" i="9"/>
  <c r="U6" i="9"/>
  <c r="AV5" i="9"/>
  <c r="AJ5" i="9"/>
  <c r="AM4" i="9"/>
  <c r="AS4" i="9"/>
  <c r="AM7" i="9"/>
  <c r="AV6" i="9"/>
  <c r="AS6" i="9"/>
  <c r="AP7" i="9"/>
  <c r="AA7" i="9"/>
  <c r="AM9" i="9"/>
  <c r="AP4" i="9"/>
  <c r="U5" i="9"/>
  <c r="AM8" i="9"/>
  <c r="AS8" i="9"/>
  <c r="AG5" i="8"/>
  <c r="AJ10" i="8"/>
  <c r="X5" i="8"/>
  <c r="AJ7" i="8"/>
  <c r="AM4" i="8"/>
  <c r="AA11" i="8"/>
  <c r="AD13" i="8"/>
  <c r="AM5" i="8"/>
  <c r="AP9" i="8"/>
  <c r="AM11" i="8"/>
  <c r="AP12" i="8"/>
  <c r="AP5" i="8"/>
  <c r="AD7" i="8"/>
  <c r="AA10" i="8"/>
  <c r="AJ3" i="8"/>
  <c r="AA4" i="8"/>
  <c r="AS3" i="8"/>
  <c r="AV5" i="8"/>
  <c r="AS5" i="8"/>
  <c r="AM6" i="8"/>
  <c r="R10" i="8"/>
  <c r="AP8" i="8"/>
  <c r="AD8" i="8"/>
  <c r="AA8" i="8"/>
  <c r="AD9" i="8"/>
  <c r="U4" i="8"/>
  <c r="AA3" i="8"/>
  <c r="U5" i="8"/>
  <c r="AV3" i="8"/>
  <c r="AV4" i="8"/>
  <c r="AM7" i="8"/>
  <c r="AG7" i="8"/>
  <c r="AV7" i="8"/>
  <c r="U9" i="8"/>
  <c r="AS7" i="8"/>
  <c r="AS11" i="8"/>
  <c r="AJ12" i="8"/>
  <c r="AS9" i="8"/>
  <c r="AM12" i="8"/>
  <c r="AG8" i="8"/>
  <c r="AV10" i="8"/>
  <c r="AP11" i="8"/>
  <c r="U12" i="8"/>
  <c r="U13" i="8"/>
  <c r="R3" i="7"/>
  <c r="AG10" i="7"/>
  <c r="AV11" i="7"/>
  <c r="AM13" i="7"/>
  <c r="AP10" i="7"/>
  <c r="AA9" i="7"/>
  <c r="AM10" i="7"/>
  <c r="AV3" i="7"/>
  <c r="U7" i="7"/>
  <c r="AP8" i="7"/>
  <c r="AM12" i="7"/>
  <c r="AD13" i="7"/>
  <c r="AM3" i="7"/>
  <c r="AV5" i="7"/>
  <c r="U5" i="7"/>
  <c r="AA3" i="7"/>
  <c r="AD3" i="7"/>
  <c r="AP3" i="7"/>
  <c r="AA7" i="7"/>
  <c r="AD8" i="7"/>
  <c r="AS10" i="7"/>
  <c r="AD6" i="7"/>
  <c r="AP7" i="7"/>
  <c r="AV9" i="7"/>
  <c r="U10" i="7"/>
  <c r="AA11" i="7"/>
  <c r="AA12" i="7"/>
  <c r="AG13" i="7"/>
  <c r="AM5" i="7"/>
  <c r="AM11" i="7"/>
  <c r="AS13" i="7"/>
  <c r="AA5" i="7"/>
  <c r="U6" i="7"/>
  <c r="AA8" i="7"/>
  <c r="AP9" i="7"/>
  <c r="AV10" i="7"/>
  <c r="AA13" i="7"/>
  <c r="R4" i="1"/>
  <c r="R5" i="1"/>
  <c r="R10" i="1"/>
  <c r="X6" i="1"/>
  <c r="AA8" i="1"/>
  <c r="AP9" i="1"/>
  <c r="U10" i="1"/>
  <c r="AS7" i="1"/>
  <c r="AJ4" i="1"/>
  <c r="R7" i="1"/>
  <c r="AG9" i="1"/>
  <c r="AM4" i="1"/>
  <c r="AV4" i="1"/>
  <c r="X5" i="1"/>
  <c r="AV9" i="1"/>
  <c r="AM9" i="1"/>
  <c r="AP8" i="1"/>
  <c r="AM7" i="1"/>
  <c r="AS9" i="1"/>
  <c r="AM8" i="1"/>
  <c r="AG7" i="1"/>
  <c r="U8" i="1"/>
  <c r="X9" i="1"/>
  <c r="AD8" i="1"/>
  <c r="X8" i="1"/>
  <c r="R6" i="1"/>
  <c r="AD4" i="1"/>
  <c r="X4" i="1"/>
  <c r="AP4" i="1"/>
  <c r="U5" i="1"/>
  <c r="AG4" i="1"/>
  <c r="AS4" i="1"/>
  <c r="U6" i="1"/>
  <c r="U4" i="1"/>
  <c r="U7" i="1"/>
  <c r="R9" i="1"/>
  <c r="AV8" i="1"/>
  <c r="AJ8" i="1"/>
  <c r="X10" i="1"/>
  <c r="AS8" i="1"/>
  <c r="AG8" i="1"/>
  <c r="AA7" i="1"/>
  <c r="AD7" i="1"/>
  <c r="AP7" i="1"/>
  <c r="H7" i="1"/>
  <c r="R8" i="1"/>
  <c r="AD9" i="1"/>
  <c r="AV7" i="1"/>
  <c r="AJ7" i="1"/>
  <c r="R3" i="11"/>
  <c r="R6" i="11"/>
  <c r="AD3" i="11"/>
  <c r="AP4" i="11"/>
  <c r="AD6" i="11"/>
  <c r="AP3" i="11"/>
  <c r="R5" i="11"/>
  <c r="AP6" i="11"/>
  <c r="X9" i="11"/>
  <c r="AJ9" i="11"/>
  <c r="AV9" i="11"/>
  <c r="U3" i="11"/>
  <c r="AG3" i="11"/>
  <c r="AS3" i="11"/>
  <c r="X4" i="11"/>
  <c r="AJ4" i="11"/>
  <c r="AV4" i="11"/>
  <c r="U5" i="11"/>
  <c r="AG5" i="11"/>
  <c r="AS5" i="11"/>
  <c r="U6" i="11"/>
  <c r="AG6" i="11"/>
  <c r="AS6" i="11"/>
  <c r="R7" i="11"/>
  <c r="AD7" i="11"/>
  <c r="U8" i="11"/>
  <c r="AG8" i="11"/>
  <c r="AS8" i="11"/>
  <c r="AM9" i="11"/>
  <c r="AD4" i="12"/>
  <c r="AP4" i="12"/>
  <c r="AA4" i="12"/>
  <c r="R4" i="12"/>
  <c r="X3" i="11"/>
  <c r="AJ3" i="11"/>
  <c r="AA4" i="11"/>
  <c r="X5" i="11"/>
  <c r="AJ5" i="11"/>
  <c r="X6" i="11"/>
  <c r="AJ6" i="11"/>
  <c r="U7" i="11"/>
  <c r="AG7" i="11"/>
  <c r="AS7" i="11"/>
  <c r="X8" i="11"/>
  <c r="AJ8" i="11"/>
  <c r="R9" i="11"/>
  <c r="AD9" i="11"/>
  <c r="AG3" i="12"/>
  <c r="R8" i="11"/>
  <c r="AD8" i="11"/>
  <c r="AP8" i="11"/>
  <c r="R4" i="11"/>
  <c r="AD4" i="11"/>
  <c r="X7" i="11"/>
  <c r="AJ7" i="11"/>
  <c r="U9" i="11"/>
  <c r="AG9" i="11"/>
  <c r="AV11" i="11"/>
  <c r="AS3" i="12"/>
  <c r="R11" i="11"/>
  <c r="AD11" i="11"/>
  <c r="U3" i="12"/>
  <c r="AJ3" i="12"/>
  <c r="U11" i="11"/>
  <c r="AG11" i="11"/>
  <c r="AS11" i="11"/>
  <c r="X3" i="12"/>
  <c r="AM3" i="12"/>
  <c r="AS4" i="12"/>
  <c r="AG4" i="12"/>
  <c r="U4" i="12"/>
  <c r="X11" i="11"/>
  <c r="AJ11" i="11"/>
  <c r="AV4" i="12"/>
  <c r="AA5" i="12"/>
  <c r="R5" i="12"/>
  <c r="AP5" i="12"/>
  <c r="AS10" i="12"/>
  <c r="AG10" i="12"/>
  <c r="U10" i="12"/>
  <c r="AM10" i="12"/>
  <c r="AV10" i="12"/>
  <c r="AS5" i="12"/>
  <c r="R6" i="12"/>
  <c r="AD6" i="12"/>
  <c r="X7" i="12"/>
  <c r="AJ7" i="12"/>
  <c r="AV7" i="12"/>
  <c r="R9" i="12"/>
  <c r="AD9" i="12"/>
  <c r="R3" i="12"/>
  <c r="AD3" i="12"/>
  <c r="X5" i="12"/>
  <c r="AJ5" i="12"/>
  <c r="U6" i="12"/>
  <c r="AG6" i="12"/>
  <c r="AS6" i="12"/>
  <c r="AA7" i="12"/>
  <c r="U9" i="12"/>
  <c r="AG9" i="12"/>
  <c r="AS9" i="12"/>
  <c r="R10" i="12"/>
  <c r="AD10" i="12"/>
  <c r="X6" i="12"/>
  <c r="AJ6" i="12"/>
  <c r="R7" i="12"/>
  <c r="AD7" i="12"/>
  <c r="X9" i="12"/>
  <c r="AJ9" i="12"/>
  <c r="AA11" i="12"/>
  <c r="X14" i="12"/>
  <c r="AJ14" i="12"/>
  <c r="AV14" i="12"/>
  <c r="R11" i="12"/>
  <c r="AD11" i="12"/>
  <c r="AM14" i="12"/>
  <c r="R15" i="12"/>
  <c r="AD15" i="12"/>
  <c r="X17" i="12"/>
  <c r="AJ17" i="12"/>
  <c r="AV17" i="12"/>
  <c r="X18" i="12"/>
  <c r="AJ18" i="12"/>
  <c r="AV18" i="12"/>
  <c r="U11" i="12"/>
  <c r="AG11" i="12"/>
  <c r="AS11" i="12"/>
  <c r="R14" i="12"/>
  <c r="AD14" i="12"/>
  <c r="U15" i="12"/>
  <c r="AG15" i="12"/>
  <c r="AS15" i="12"/>
  <c r="AA17" i="12"/>
  <c r="AA18" i="12"/>
  <c r="X11" i="12"/>
  <c r="AJ11" i="12"/>
  <c r="U14" i="12"/>
  <c r="AG14" i="12"/>
  <c r="X15" i="12"/>
  <c r="AJ15" i="12"/>
  <c r="R17" i="12"/>
  <c r="AD17" i="12"/>
  <c r="R18" i="12"/>
  <c r="AD18" i="12"/>
  <c r="X3" i="10"/>
  <c r="AS4" i="10"/>
  <c r="AD3" i="10"/>
  <c r="AS3" i="10"/>
  <c r="AG4" i="10"/>
  <c r="AV4" i="10"/>
  <c r="R3" i="10"/>
  <c r="AG3" i="10"/>
  <c r="AV3" i="10"/>
  <c r="U4" i="10"/>
  <c r="AJ4" i="10"/>
  <c r="R5" i="10"/>
  <c r="AP5" i="10"/>
  <c r="R6" i="10"/>
  <c r="AP6" i="10"/>
  <c r="R7" i="10"/>
  <c r="AP7" i="10"/>
  <c r="U3" i="10"/>
  <c r="AJ3" i="10"/>
  <c r="X4" i="10"/>
  <c r="R4" i="10"/>
  <c r="AD4" i="10"/>
  <c r="X5" i="10"/>
  <c r="AJ5" i="10"/>
  <c r="U6" i="10"/>
  <c r="AG6" i="10"/>
  <c r="AS6" i="10"/>
  <c r="X7" i="10"/>
  <c r="AJ7" i="10"/>
  <c r="X6" i="10"/>
  <c r="AJ6" i="10"/>
  <c r="AG3" i="8"/>
  <c r="R3" i="8"/>
  <c r="R4" i="8"/>
  <c r="AV6" i="8"/>
  <c r="X3" i="8"/>
  <c r="R5" i="8"/>
  <c r="AD3" i="8"/>
  <c r="AP3" i="8"/>
  <c r="U6" i="8"/>
  <c r="AG4" i="8"/>
  <c r="AS4" i="8"/>
  <c r="AA5" i="8"/>
  <c r="R8" i="8"/>
  <c r="AD6" i="8"/>
  <c r="AP6" i="8"/>
  <c r="U10" i="8"/>
  <c r="AM8" i="8"/>
  <c r="U11" i="8"/>
  <c r="AJ9" i="8"/>
  <c r="AM10" i="8"/>
  <c r="AG11" i="8"/>
  <c r="X6" i="8"/>
  <c r="AJ4" i="8"/>
  <c r="R7" i="8"/>
  <c r="AD5" i="8"/>
  <c r="U8" i="8"/>
  <c r="AG6" i="8"/>
  <c r="AS6" i="8"/>
  <c r="AA7" i="8"/>
  <c r="R9" i="8"/>
  <c r="AV8" i="8"/>
  <c r="X11" i="8"/>
  <c r="AS10" i="8"/>
  <c r="X8" i="8"/>
  <c r="AJ6" i="8"/>
  <c r="AS8" i="8"/>
  <c r="AG10" i="8"/>
  <c r="U3" i="8"/>
  <c r="X4" i="8"/>
  <c r="R6" i="8"/>
  <c r="AD4" i="8"/>
  <c r="X7" i="8"/>
  <c r="AJ5" i="8"/>
  <c r="X9" i="8"/>
  <c r="AP7" i="8"/>
  <c r="AA9" i="8"/>
  <c r="R11" i="8"/>
  <c r="AG9" i="8"/>
  <c r="AV9" i="8"/>
  <c r="AP10" i="8"/>
  <c r="X12" i="8"/>
  <c r="AV11" i="8"/>
  <c r="X10" i="8"/>
  <c r="AJ8" i="8"/>
  <c r="AD10" i="8"/>
  <c r="R12" i="8"/>
  <c r="AD11" i="8"/>
  <c r="AD12" i="8"/>
  <c r="AA13" i="8"/>
  <c r="R13" i="8"/>
  <c r="AG13" i="8"/>
  <c r="AV13" i="8"/>
  <c r="AD3" i="9"/>
  <c r="R4" i="9"/>
  <c r="AJ4" i="9"/>
  <c r="R3" i="9"/>
  <c r="X13" i="8"/>
  <c r="AP13" i="8"/>
  <c r="AS12" i="8"/>
  <c r="AG12" i="8"/>
  <c r="AA12" i="8"/>
  <c r="AS13" i="8"/>
  <c r="AS3" i="9"/>
  <c r="AG3" i="9"/>
  <c r="U3" i="9"/>
  <c r="AA3" i="9"/>
  <c r="U4" i="9"/>
  <c r="AG4" i="9"/>
  <c r="X4" i="9"/>
  <c r="R5" i="9"/>
  <c r="AD4" i="9"/>
  <c r="R6" i="9"/>
  <c r="AD5" i="9"/>
  <c r="X6" i="9"/>
  <c r="AS5" i="9"/>
  <c r="AG5" i="9"/>
  <c r="AA5" i="9"/>
  <c r="AP6" i="9"/>
  <c r="AA6" i="9"/>
  <c r="AM6" i="9"/>
  <c r="X8" i="9"/>
  <c r="R7" i="9"/>
  <c r="AD6" i="9"/>
  <c r="R8" i="9"/>
  <c r="X7" i="9"/>
  <c r="AJ6" i="9"/>
  <c r="U8" i="9"/>
  <c r="AD9" i="9"/>
  <c r="AP9" i="9"/>
  <c r="X9" i="9"/>
  <c r="AD7" i="9"/>
  <c r="AJ8" i="9"/>
  <c r="AV8" i="9"/>
  <c r="AG9" i="9"/>
  <c r="AS9" i="9"/>
  <c r="AG7" i="9"/>
  <c r="AS7" i="9"/>
  <c r="AA8" i="9"/>
  <c r="AJ9" i="9"/>
  <c r="AV9" i="9"/>
  <c r="R9" i="9"/>
  <c r="AJ7" i="9"/>
  <c r="AD8" i="9"/>
  <c r="AA10" i="7"/>
  <c r="AD10" i="7"/>
  <c r="R10" i="7"/>
  <c r="AS3" i="7"/>
  <c r="AG4" i="7"/>
  <c r="AV4" i="7"/>
  <c r="R5" i="7"/>
  <c r="AP5" i="7"/>
  <c r="R6" i="7"/>
  <c r="R7" i="7"/>
  <c r="AM6" i="7"/>
  <c r="AJ6" i="7"/>
  <c r="AV6" i="7"/>
  <c r="AG6" i="7"/>
  <c r="AG3" i="7"/>
  <c r="AP4" i="7"/>
  <c r="U4" i="7"/>
  <c r="AJ4" i="7"/>
  <c r="AS6" i="7"/>
  <c r="AV8" i="7"/>
  <c r="AS4" i="7"/>
  <c r="AS7" i="7"/>
  <c r="AG7" i="7"/>
  <c r="AJ7" i="7"/>
  <c r="AV7" i="7"/>
  <c r="AM7" i="7"/>
  <c r="U3" i="7"/>
  <c r="X4" i="7"/>
  <c r="AD5" i="7"/>
  <c r="X8" i="7"/>
  <c r="U8" i="7"/>
  <c r="AM8" i="7"/>
  <c r="AG8" i="7"/>
  <c r="AS8" i="7"/>
  <c r="X3" i="7"/>
  <c r="AJ3" i="7"/>
  <c r="R4" i="7"/>
  <c r="AD4" i="7"/>
  <c r="X5" i="7"/>
  <c r="AJ5" i="7"/>
  <c r="X6" i="7"/>
  <c r="AA6" i="7"/>
  <c r="AD7" i="7"/>
  <c r="AS9" i="7"/>
  <c r="AG9" i="7"/>
  <c r="AM9" i="7"/>
  <c r="AJ9" i="7"/>
  <c r="R9" i="7"/>
  <c r="R11" i="7"/>
  <c r="AG11" i="7"/>
  <c r="X7" i="7"/>
  <c r="R8" i="7"/>
  <c r="AJ8" i="7"/>
  <c r="AD9" i="7"/>
  <c r="U9" i="7"/>
  <c r="X10" i="7"/>
  <c r="AJ10" i="7"/>
  <c r="U11" i="7"/>
  <c r="AJ11" i="7"/>
  <c r="AV12" i="7"/>
  <c r="AP13" i="7"/>
  <c r="X9" i="7"/>
  <c r="X11" i="7"/>
  <c r="AP11" i="7"/>
  <c r="AS11" i="7"/>
  <c r="AS12" i="7"/>
  <c r="AG12" i="7"/>
  <c r="U13" i="7"/>
  <c r="U14" i="7"/>
  <c r="R13" i="7"/>
  <c r="AD12" i="7"/>
  <c r="R14" i="7"/>
  <c r="AJ13" i="7"/>
  <c r="AV13" i="7"/>
  <c r="AD11" i="7"/>
  <c r="X13" i="7"/>
  <c r="AJ12" i="7"/>
  <c r="X14" i="7"/>
  <c r="L3" i="3"/>
  <c r="M3" i="3"/>
  <c r="N3" i="3"/>
  <c r="O3" i="3"/>
  <c r="H15" i="7"/>
  <c r="I12" i="7"/>
  <c r="H12" i="7"/>
  <c r="J12" i="7"/>
  <c r="I11" i="9"/>
  <c r="J11" i="9"/>
  <c r="J10" i="9"/>
  <c r="H12" i="9"/>
  <c r="J4" i="3"/>
  <c r="I8" i="10"/>
  <c r="J8" i="10"/>
  <c r="I16" i="12"/>
  <c r="J16" i="12"/>
  <c r="I8" i="12"/>
  <c r="I13" i="12"/>
  <c r="J13" i="12"/>
  <c r="J8" i="12"/>
  <c r="I10" i="11"/>
  <c r="J10" i="11"/>
  <c r="I12" i="9"/>
  <c r="I15" i="7"/>
  <c r="J15" i="7"/>
  <c r="H6" i="10"/>
  <c r="H4" i="1"/>
  <c r="I17" i="12"/>
  <c r="H11" i="12"/>
  <c r="I5" i="12"/>
  <c r="H14" i="12"/>
  <c r="H18" i="12"/>
  <c r="I7" i="12"/>
  <c r="H10" i="12"/>
  <c r="H9" i="11"/>
  <c r="H7" i="11"/>
  <c r="H8" i="11"/>
  <c r="H5" i="11"/>
  <c r="I6" i="11"/>
  <c r="I5" i="11"/>
  <c r="I3" i="11"/>
  <c r="I9" i="11"/>
  <c r="I11" i="11"/>
  <c r="H7" i="10"/>
  <c r="I7" i="10"/>
  <c r="I5" i="10"/>
  <c r="H3" i="10"/>
  <c r="I5" i="9"/>
  <c r="I7" i="9"/>
  <c r="I9" i="9"/>
  <c r="H7" i="9"/>
  <c r="I6" i="9"/>
  <c r="H5" i="9"/>
  <c r="H6" i="9"/>
  <c r="H4" i="9"/>
  <c r="H11" i="8"/>
  <c r="I9" i="8"/>
  <c r="H8" i="8"/>
  <c r="I3" i="8"/>
  <c r="I5" i="8"/>
  <c r="I12" i="8"/>
  <c r="I7" i="8"/>
  <c r="H6" i="8"/>
  <c r="I4" i="8"/>
  <c r="H10" i="8"/>
  <c r="H7" i="8"/>
  <c r="J7" i="8"/>
  <c r="H5" i="8"/>
  <c r="H4" i="8"/>
  <c r="J4" i="8"/>
  <c r="H3" i="7"/>
  <c r="H9" i="7"/>
  <c r="H13" i="7"/>
  <c r="I9" i="1"/>
  <c r="I8" i="1"/>
  <c r="I4" i="1"/>
  <c r="J4" i="1"/>
  <c r="H9" i="1"/>
  <c r="H8" i="1"/>
  <c r="I7" i="1"/>
  <c r="J7" i="1"/>
  <c r="I15" i="12"/>
  <c r="I18" i="12"/>
  <c r="H15" i="12"/>
  <c r="H7" i="12"/>
  <c r="H3" i="12"/>
  <c r="H9" i="12"/>
  <c r="H6" i="12"/>
  <c r="H11" i="11"/>
  <c r="I7" i="11"/>
  <c r="H4" i="12"/>
  <c r="I4" i="11"/>
  <c r="H6" i="11"/>
  <c r="H17" i="12"/>
  <c r="I14" i="12"/>
  <c r="I11" i="12"/>
  <c r="I9" i="12"/>
  <c r="I6" i="12"/>
  <c r="H5" i="12"/>
  <c r="I4" i="12"/>
  <c r="I3" i="12"/>
  <c r="H4" i="11"/>
  <c r="I8" i="11"/>
  <c r="J8" i="11"/>
  <c r="H3" i="11"/>
  <c r="I10" i="12"/>
  <c r="I6" i="10"/>
  <c r="J6" i="10"/>
  <c r="I4" i="10"/>
  <c r="H4" i="10"/>
  <c r="I3" i="10"/>
  <c r="H5" i="10"/>
  <c r="H8" i="9"/>
  <c r="I4" i="9"/>
  <c r="I3" i="9"/>
  <c r="I13" i="8"/>
  <c r="I10" i="8"/>
  <c r="H3" i="8"/>
  <c r="J3" i="8"/>
  <c r="I6" i="8"/>
  <c r="H9" i="9"/>
  <c r="I8" i="9"/>
  <c r="H3" i="9"/>
  <c r="H12" i="8"/>
  <c r="I11" i="8"/>
  <c r="H13" i="8"/>
  <c r="H9" i="8"/>
  <c r="I8" i="8"/>
  <c r="I14" i="7"/>
  <c r="H6" i="7"/>
  <c r="I11" i="7"/>
  <c r="I9" i="7"/>
  <c r="I7" i="7"/>
  <c r="I4" i="7"/>
  <c r="H7" i="7"/>
  <c r="H5" i="7"/>
  <c r="H14" i="7"/>
  <c r="I13" i="7"/>
  <c r="I10" i="7"/>
  <c r="I6" i="7"/>
  <c r="I5" i="7"/>
  <c r="I8" i="7"/>
  <c r="I3" i="7"/>
  <c r="H10" i="7"/>
  <c r="H8" i="7"/>
  <c r="H11" i="7"/>
  <c r="H4" i="7"/>
  <c r="AP6" i="1"/>
  <c r="AD6" i="1"/>
  <c r="AA6" i="1"/>
  <c r="AS6" i="1"/>
  <c r="AV6" i="1"/>
  <c r="AJ6" i="1"/>
  <c r="AM6" i="1"/>
  <c r="AG6" i="1"/>
  <c r="AM3" i="3"/>
  <c r="AD3" i="3"/>
  <c r="AP3" i="3"/>
  <c r="AA3" i="3"/>
  <c r="R3" i="3"/>
  <c r="AS3" i="3"/>
  <c r="AG3" i="3"/>
  <c r="AV3" i="3"/>
  <c r="U3" i="3"/>
  <c r="AJ3" i="3"/>
  <c r="X3" i="3"/>
  <c r="N3" i="1"/>
  <c r="O3" i="1"/>
  <c r="N7" i="3"/>
  <c r="O7" i="3"/>
  <c r="N5" i="3"/>
  <c r="O5" i="3"/>
  <c r="N6" i="3"/>
  <c r="O6" i="3"/>
  <c r="M6" i="3"/>
  <c r="L6" i="3"/>
  <c r="M5" i="3"/>
  <c r="L5" i="3"/>
  <c r="M7" i="3"/>
  <c r="L7" i="3"/>
  <c r="L3" i="1"/>
  <c r="M3" i="1"/>
  <c r="AD3" i="1"/>
  <c r="AA3" i="1"/>
  <c r="AP3" i="1"/>
  <c r="AM3" i="1"/>
  <c r="AG3" i="1"/>
  <c r="AJ3" i="1"/>
  <c r="AS3" i="1"/>
  <c r="AV3" i="1"/>
  <c r="J12" i="9"/>
  <c r="J6" i="9"/>
  <c r="J5" i="9"/>
  <c r="J7" i="9"/>
  <c r="J5" i="10"/>
  <c r="J9" i="11"/>
  <c r="J3" i="7"/>
  <c r="J8" i="8"/>
  <c r="J13" i="8"/>
  <c r="J4" i="7"/>
  <c r="J11" i="7"/>
  <c r="J10" i="7"/>
  <c r="J9" i="7"/>
  <c r="H6" i="1"/>
  <c r="I6" i="1"/>
  <c r="J6" i="1"/>
  <c r="J14" i="12"/>
  <c r="J18" i="12"/>
  <c r="J3" i="11"/>
  <c r="J11" i="8"/>
  <c r="J17" i="12"/>
  <c r="J5" i="12"/>
  <c r="J11" i="12"/>
  <c r="J4" i="11"/>
  <c r="J15" i="12"/>
  <c r="J10" i="12"/>
  <c r="J9" i="12"/>
  <c r="J7" i="12"/>
  <c r="J6" i="11"/>
  <c r="J7" i="11"/>
  <c r="J5" i="11"/>
  <c r="J11" i="11"/>
  <c r="J7" i="10"/>
  <c r="J3" i="10"/>
  <c r="J4" i="10"/>
  <c r="J9" i="9"/>
  <c r="J4" i="9"/>
  <c r="J12" i="8"/>
  <c r="J5" i="8"/>
  <c r="J10" i="8"/>
  <c r="J9" i="8"/>
  <c r="J6" i="8"/>
  <c r="J13" i="7"/>
  <c r="J8" i="7"/>
  <c r="J14" i="7"/>
  <c r="J9" i="1"/>
  <c r="J8" i="1"/>
  <c r="J6" i="12"/>
  <c r="J3" i="12"/>
  <c r="J4" i="12"/>
  <c r="J8" i="9"/>
  <c r="J3" i="9"/>
  <c r="J5" i="7"/>
  <c r="J7" i="7"/>
  <c r="J6" i="7"/>
  <c r="I3" i="3"/>
  <c r="H3" i="3"/>
  <c r="AP10" i="1"/>
  <c r="AA10" i="1"/>
  <c r="AD10" i="1"/>
  <c r="AV10" i="1"/>
  <c r="AM10" i="1"/>
  <c r="AS10" i="1"/>
  <c r="AG10" i="1"/>
  <c r="AJ10" i="1"/>
  <c r="AP5" i="1"/>
  <c r="AD5" i="1"/>
  <c r="AA5" i="1"/>
  <c r="H5" i="1"/>
  <c r="AG5" i="1"/>
  <c r="AJ5" i="1"/>
  <c r="AM5" i="1"/>
  <c r="AS5" i="1"/>
  <c r="AV5" i="1"/>
  <c r="I5" i="1"/>
  <c r="J5" i="1"/>
  <c r="AD7" i="3"/>
  <c r="AD5" i="3"/>
  <c r="AD6" i="3"/>
  <c r="AM6" i="3"/>
  <c r="AM5" i="3"/>
  <c r="AM7" i="3"/>
  <c r="AA5" i="3"/>
  <c r="AP5" i="3"/>
  <c r="R3" i="1"/>
  <c r="AA6" i="3"/>
  <c r="R6" i="3"/>
  <c r="AP7" i="3"/>
  <c r="R5" i="3"/>
  <c r="AA7" i="3"/>
  <c r="AP6" i="3"/>
  <c r="AG6" i="3"/>
  <c r="AJ5" i="3"/>
  <c r="AJ7" i="3"/>
  <c r="AJ6" i="3"/>
  <c r="AG5" i="3"/>
  <c r="R7" i="3"/>
  <c r="AG7" i="3"/>
  <c r="U6" i="3"/>
  <c r="AS6" i="3"/>
  <c r="X6" i="3"/>
  <c r="AV6" i="3"/>
  <c r="U5" i="3"/>
  <c r="AS5" i="3"/>
  <c r="X5" i="3"/>
  <c r="AV5" i="3"/>
  <c r="AV7" i="3"/>
  <c r="X7" i="3"/>
  <c r="AS7" i="3"/>
  <c r="U7" i="3"/>
  <c r="X3" i="1"/>
  <c r="U3" i="1"/>
  <c r="I10" i="1"/>
  <c r="H10" i="1"/>
  <c r="I7" i="3"/>
  <c r="H7" i="3"/>
  <c r="I5" i="3"/>
  <c r="I6" i="3"/>
  <c r="H6" i="3"/>
  <c r="H5" i="3"/>
  <c r="J3" i="3"/>
  <c r="I3" i="1"/>
  <c r="H3" i="1"/>
  <c r="J7" i="3"/>
  <c r="J5" i="3"/>
  <c r="J10" i="1"/>
  <c r="J6" i="3"/>
  <c r="J3" i="1"/>
</calcChain>
</file>

<file path=xl/sharedStrings.xml><?xml version="1.0" encoding="utf-8"?>
<sst xmlns="http://schemas.openxmlformats.org/spreadsheetml/2006/main" count="1010" uniqueCount="299">
  <si>
    <t>Name</t>
  </si>
  <si>
    <t>Vorname</t>
  </si>
  <si>
    <t>Jg</t>
  </si>
  <si>
    <t>AK</t>
  </si>
  <si>
    <t>Verein</t>
  </si>
  <si>
    <t>Alias</t>
  </si>
  <si>
    <t>GymCity Open</t>
  </si>
  <si>
    <t>DEM</t>
  </si>
  <si>
    <t>m/w</t>
  </si>
  <si>
    <t>Alles erfüllt?</t>
  </si>
  <si>
    <t>Rankingwert</t>
  </si>
  <si>
    <t>Pflicht E + T</t>
  </si>
  <si>
    <t>Pflicht G</t>
  </si>
  <si>
    <t>Kür E + T</t>
  </si>
  <si>
    <t>Kür G</t>
  </si>
  <si>
    <t>Finale E + T</t>
  </si>
  <si>
    <t>Finale G</t>
  </si>
  <si>
    <t>Vergleichswerte</t>
  </si>
  <si>
    <t>Jahrgang</t>
  </si>
  <si>
    <t>Alter</t>
  </si>
  <si>
    <t>Pflicht</t>
  </si>
  <si>
    <t>W11</t>
  </si>
  <si>
    <t>W13</t>
  </si>
  <si>
    <t>W15</t>
  </si>
  <si>
    <t>W17</t>
  </si>
  <si>
    <t>Männlich</t>
  </si>
  <si>
    <t>Weiblich</t>
  </si>
  <si>
    <t>Erfüllt?</t>
  </si>
  <si>
    <t>M</t>
  </si>
  <si>
    <t>W</t>
  </si>
  <si>
    <t>Kür</t>
  </si>
  <si>
    <t>Rösler</t>
  </si>
  <si>
    <t>Ajana</t>
  </si>
  <si>
    <t>Junker</t>
  </si>
  <si>
    <t>Alexandra</t>
  </si>
  <si>
    <t>Breuer</t>
  </si>
  <si>
    <t>Aurelia</t>
  </si>
  <si>
    <t>Eislöffel</t>
  </si>
  <si>
    <t>Caio</t>
  </si>
  <si>
    <t>Lauxtermann</t>
  </si>
  <si>
    <t>Carlotta</t>
  </si>
  <si>
    <t>Amedick</t>
  </si>
  <si>
    <t>Charmaine</t>
  </si>
  <si>
    <t>Buchholz</t>
  </si>
  <si>
    <t>Christine</t>
  </si>
  <si>
    <t>Schuldt</t>
  </si>
  <si>
    <t>Cüneyt</t>
  </si>
  <si>
    <t>Emir</t>
  </si>
  <si>
    <t>Darion</t>
  </si>
  <si>
    <t>Wren</t>
  </si>
  <si>
    <t>Dominic</t>
  </si>
  <si>
    <t>Brandt</t>
  </si>
  <si>
    <t>Eduard</t>
  </si>
  <si>
    <t>Melnichuk</t>
  </si>
  <si>
    <t>Emilie</t>
  </si>
  <si>
    <t>Volikova</t>
  </si>
  <si>
    <t>Eva</t>
  </si>
  <si>
    <t>Amrein</t>
  </si>
  <si>
    <t>Fabienne</t>
  </si>
  <si>
    <t>Lueg</t>
  </si>
  <si>
    <t>Felizitas</t>
  </si>
  <si>
    <t>Cremer</t>
  </si>
  <si>
    <t>Fiona</t>
  </si>
  <si>
    <t>Schneider</t>
  </si>
  <si>
    <t>Gabriela</t>
  </si>
  <si>
    <t>Stöhr</t>
  </si>
  <si>
    <t>Hannah</t>
  </si>
  <si>
    <t>Ronsiek-Niederbröker</t>
  </si>
  <si>
    <t>Hendrik</t>
  </si>
  <si>
    <t>Striese</t>
  </si>
  <si>
    <t>Marieluise</t>
  </si>
  <si>
    <t>Müller</t>
  </si>
  <si>
    <t>Isabel</t>
  </si>
  <si>
    <t>Baumann</t>
  </si>
  <si>
    <t>Jacob</t>
  </si>
  <si>
    <t>Bubner</t>
  </si>
  <si>
    <t>Jan</t>
  </si>
  <si>
    <t>Dannenberg</t>
  </si>
  <si>
    <t>Jan Eike</t>
  </si>
  <si>
    <t>Jana</t>
  </si>
  <si>
    <t>Zimmerhackel</t>
  </si>
  <si>
    <t>Janis-Luca</t>
  </si>
  <si>
    <t>Braun</t>
  </si>
  <si>
    <t>Joshua</t>
  </si>
  <si>
    <t>Tuttas</t>
  </si>
  <si>
    <t>Köhler</t>
  </si>
  <si>
    <t>Lea</t>
  </si>
  <si>
    <t>Tups</t>
  </si>
  <si>
    <t>Louis</t>
  </si>
  <si>
    <t>Behre</t>
  </si>
  <si>
    <t>Luis</t>
  </si>
  <si>
    <t>Luisa</t>
  </si>
  <si>
    <t>Braaf</t>
  </si>
  <si>
    <t>Luka</t>
  </si>
  <si>
    <t>Frey</t>
  </si>
  <si>
    <t>Manuel</t>
  </si>
  <si>
    <t>Mark</t>
  </si>
  <si>
    <t>Kuhn</t>
  </si>
  <si>
    <t>Ramacher</t>
  </si>
  <si>
    <t>Matthias</t>
  </si>
  <si>
    <t>Max</t>
  </si>
  <si>
    <t>Budde</t>
  </si>
  <si>
    <t>Maya</t>
  </si>
  <si>
    <t>Möller</t>
  </si>
  <si>
    <t>Melina</t>
  </si>
  <si>
    <t>Axiopoulos</t>
  </si>
  <si>
    <t>Moritz</t>
  </si>
  <si>
    <t>Best</t>
  </si>
  <si>
    <t>Nadine</t>
  </si>
  <si>
    <t>Schwartz</t>
  </si>
  <si>
    <t>Nelia</t>
  </si>
  <si>
    <t>Steib</t>
  </si>
  <si>
    <t>Niklas</t>
  </si>
  <si>
    <t>Oellig</t>
  </si>
  <si>
    <t>Nina</t>
  </si>
  <si>
    <t>Pape</t>
  </si>
  <si>
    <t>Feyh</t>
  </si>
  <si>
    <t>Selina</t>
  </si>
  <si>
    <t>Staiber</t>
  </si>
  <si>
    <t>Paul</t>
  </si>
  <si>
    <t>Petya</t>
  </si>
  <si>
    <t>Doncheva</t>
  </si>
  <si>
    <t>Ryan</t>
  </si>
  <si>
    <t>Eschke</t>
  </si>
  <si>
    <t>Sabrina</t>
  </si>
  <si>
    <t>Langner</t>
  </si>
  <si>
    <t>Sarah</t>
  </si>
  <si>
    <t>Saskia</t>
  </si>
  <si>
    <t>Lauhöfer</t>
  </si>
  <si>
    <t>Sheridan</t>
  </si>
  <si>
    <t>Kola</t>
  </si>
  <si>
    <t>Simon</t>
  </si>
  <si>
    <t>Hofmann</t>
  </si>
  <si>
    <t>Tim</t>
  </si>
  <si>
    <t>Pahl</t>
  </si>
  <si>
    <t>Tom</t>
  </si>
  <si>
    <t>Nowak</t>
  </si>
  <si>
    <t>Toni</t>
  </si>
  <si>
    <t>Zirkel</t>
  </si>
  <si>
    <t>Lars</t>
  </si>
  <si>
    <t>Fritzsche</t>
  </si>
  <si>
    <t>Valentin</t>
  </si>
  <si>
    <t>Risch</t>
  </si>
  <si>
    <t>Vanessa</t>
  </si>
  <si>
    <t>Imle</t>
  </si>
  <si>
    <t>Viona</t>
  </si>
  <si>
    <t>Totzke</t>
  </si>
  <si>
    <t>Yannik</t>
  </si>
  <si>
    <t>Ernst</t>
  </si>
  <si>
    <t>Horna</t>
  </si>
  <si>
    <t>MTV Stuttgart</t>
  </si>
  <si>
    <t>Rheinischer Turnerbund</t>
  </si>
  <si>
    <t>MTV Bad Kreuznach</t>
  </si>
  <si>
    <t>SC Cottbus</t>
  </si>
  <si>
    <t>TG Jugenddorf Salzgitter</t>
  </si>
  <si>
    <t>TSV Ganderkesee</t>
  </si>
  <si>
    <t>DTV Die Kängurus e.V.</t>
  </si>
  <si>
    <t>Frankfurt FLYERS</t>
  </si>
  <si>
    <t>SV Brackwede</t>
  </si>
  <si>
    <t>TG Dietzenbach</t>
  </si>
  <si>
    <t>TSG 1846 Darmstadt</t>
  </si>
  <si>
    <t>TSV Rudow 1888 e.V.</t>
  </si>
  <si>
    <t>TV Dillenburg</t>
  </si>
  <si>
    <t>Munich-Airriders e.V.</t>
  </si>
  <si>
    <t>SC Melle 03</t>
  </si>
  <si>
    <t>SG Frankfurt-Nied</t>
  </si>
  <si>
    <t>TSB Schwäbisch Gmünd</t>
  </si>
  <si>
    <t>SV Ostfildern</t>
  </si>
  <si>
    <t>FC Reislingen</t>
  </si>
  <si>
    <t>TV 1888 Büttelborn e.V.</t>
  </si>
  <si>
    <t>TV Blecher</t>
  </si>
  <si>
    <t>TB Ruit</t>
  </si>
  <si>
    <t>MTV Peine</t>
  </si>
  <si>
    <t>AjanaJunker2003</t>
  </si>
  <si>
    <t>AlexandraBreuer1997</t>
  </si>
  <si>
    <t>AureliaEislöffel2006</t>
  </si>
  <si>
    <t>CaioLauxtermann2003</t>
  </si>
  <si>
    <t>CarlottaAmedick2000</t>
  </si>
  <si>
    <t>CharmaineBuchholz2000</t>
  </si>
  <si>
    <t>ChristineSchuldt2002</t>
  </si>
  <si>
    <t>CüneytEmir1997</t>
  </si>
  <si>
    <t>DarionWren1998</t>
  </si>
  <si>
    <t>DominicBrandt2001</t>
  </si>
  <si>
    <t>EduardMelnichuk2003</t>
  </si>
  <si>
    <t>EmilieVolikova2006</t>
  </si>
  <si>
    <t>EvaAmrein2005</t>
  </si>
  <si>
    <t>FabienneLueg2002</t>
  </si>
  <si>
    <t>FelizitasCremer2006</t>
  </si>
  <si>
    <t>FionaSchneider2004</t>
  </si>
  <si>
    <t>GabrielaStöhr2002</t>
  </si>
  <si>
    <t>HannahRonsiek-Niederbröker2006</t>
  </si>
  <si>
    <t>HendrikStriese2007</t>
  </si>
  <si>
    <t>MarieluiseMüller2004</t>
  </si>
  <si>
    <t>IsabelBaumann2001</t>
  </si>
  <si>
    <t>JacobBubner2001</t>
  </si>
  <si>
    <t>JanDannenberg2005</t>
  </si>
  <si>
    <t>JanEikeHorna2000</t>
  </si>
  <si>
    <t>JanaZimmerhackel2003</t>
  </si>
  <si>
    <t>Janis-LucaBraun2007</t>
  </si>
  <si>
    <t>JoshuaTuttas2002</t>
  </si>
  <si>
    <t>LeaTups2004</t>
  </si>
  <si>
    <t>LouisBehre2001</t>
  </si>
  <si>
    <t>LuisaBraaf2004</t>
  </si>
  <si>
    <t>LukaFrey2004</t>
  </si>
  <si>
    <t>ManuelRösler2002</t>
  </si>
  <si>
    <t>MarkKuhn2007</t>
  </si>
  <si>
    <t>MatthiasSchuldt2000</t>
  </si>
  <si>
    <t>MaxBudde2002</t>
  </si>
  <si>
    <t>MayaMöller2007</t>
  </si>
  <si>
    <t>MelinaAxiopoulos2005</t>
  </si>
  <si>
    <t>MoritzBest2000</t>
  </si>
  <si>
    <t>NadineSchwartz2003</t>
  </si>
  <si>
    <t>NeliaSteib2001</t>
  </si>
  <si>
    <t>NiklasOellig1998</t>
  </si>
  <si>
    <t>NinaPape2003</t>
  </si>
  <si>
    <t>SelinaStaiber2001</t>
  </si>
  <si>
    <t>PetyaDoncheva2004</t>
  </si>
  <si>
    <t>RyanEschke2007</t>
  </si>
  <si>
    <t>SabrinaLangner2004</t>
  </si>
  <si>
    <t>SarahTuttas2006</t>
  </si>
  <si>
    <t>SaskiaLauhöfer2003</t>
  </si>
  <si>
    <t>SheridanKola2005</t>
  </si>
  <si>
    <t>SimonHofmann2003</t>
  </si>
  <si>
    <t>SimonRamacher2002</t>
  </si>
  <si>
    <t>TimPahl2003</t>
  </si>
  <si>
    <t>TomNowak1997</t>
  </si>
  <si>
    <t>ToniZirkel2006</t>
  </si>
  <si>
    <t>LarsFritzsche1997</t>
  </si>
  <si>
    <t>ValentinRisch2005</t>
  </si>
  <si>
    <t>VanessaImle2004</t>
  </si>
  <si>
    <t>VionaTotzke2006</t>
  </si>
  <si>
    <t>YannikErnst2001</t>
  </si>
  <si>
    <t>Erfüllte Werte</t>
  </si>
  <si>
    <t>Pflicht 1 E + T</t>
  </si>
  <si>
    <t>Pflicht 1 G</t>
  </si>
  <si>
    <t>Pflicht 2 E + T</t>
  </si>
  <si>
    <t>Pflicht 2 G</t>
  </si>
  <si>
    <t>Kür 1 E + T</t>
  </si>
  <si>
    <t>Kür 1 G</t>
  </si>
  <si>
    <t>Kür 2 E + T</t>
  </si>
  <si>
    <t>Kür 2 G</t>
  </si>
  <si>
    <t>AdrianThomson2006</t>
  </si>
  <si>
    <t>AnnikaSüß2001</t>
  </si>
  <si>
    <t>ChristopherKuhnert1998</t>
  </si>
  <si>
    <t>FelixHartmann1999</t>
  </si>
  <si>
    <t>FranziskaPeters2004</t>
  </si>
  <si>
    <t>LarsGarmann2004</t>
  </si>
  <si>
    <t>Lilly-SophieKöhler2003</t>
  </si>
  <si>
    <t>LoreenaKönig2003</t>
  </si>
  <si>
    <t>LuisHagen2005</t>
  </si>
  <si>
    <t>MaksimSherman1997</t>
  </si>
  <si>
    <t>MelinaMayer2000</t>
  </si>
  <si>
    <t>MiguelFeyh2005</t>
  </si>
  <si>
    <t>NilsKwaßny2000</t>
  </si>
  <si>
    <t>JonLucaGasche2002</t>
  </si>
  <si>
    <t>LisaMarieSeidel2003</t>
  </si>
  <si>
    <t>Peters</t>
  </si>
  <si>
    <t>Seidel</t>
  </si>
  <si>
    <t>König</t>
  </si>
  <si>
    <t>Süß</t>
  </si>
  <si>
    <t>Mayer</t>
  </si>
  <si>
    <t>Franziska</t>
  </si>
  <si>
    <t>Annika</t>
  </si>
  <si>
    <t>Lilly-Sophie</t>
  </si>
  <si>
    <t>Lisa Marie</t>
  </si>
  <si>
    <t>Loreéna</t>
  </si>
  <si>
    <t>Sherman</t>
  </si>
  <si>
    <t>Maksim</t>
  </si>
  <si>
    <t>Thomson</t>
  </si>
  <si>
    <t>Hagen</t>
  </si>
  <si>
    <t>Garmann</t>
  </si>
  <si>
    <t>Gasche</t>
  </si>
  <si>
    <t>Kwaßny</t>
  </si>
  <si>
    <t>Hartmann</t>
  </si>
  <si>
    <t>Kuhnert</t>
  </si>
  <si>
    <t>Adrian</t>
  </si>
  <si>
    <t>Miguel</t>
  </si>
  <si>
    <t>Nils</t>
  </si>
  <si>
    <t>Felix</t>
  </si>
  <si>
    <t>Christopher</t>
  </si>
  <si>
    <t>Jon Luca</t>
  </si>
  <si>
    <t>WAGC-Quali Bad Kreuznach</t>
  </si>
  <si>
    <t>Kür 3 E + T</t>
  </si>
  <si>
    <t>Kür3  G</t>
  </si>
  <si>
    <t>Meinert</t>
  </si>
  <si>
    <t>Trampolinakademie TV Blecher</t>
  </si>
  <si>
    <t>PaulMeinert2004</t>
  </si>
  <si>
    <t>Bode</t>
  </si>
  <si>
    <t>Hofmeister</t>
  </si>
  <si>
    <t>Tamina</t>
  </si>
  <si>
    <t>Olszewski</t>
  </si>
  <si>
    <t>Anouk</t>
  </si>
  <si>
    <t>FabienneBode2004</t>
  </si>
  <si>
    <t>TaminaHofmeister2001</t>
  </si>
  <si>
    <t>AnoukOlszewski1999</t>
  </si>
  <si>
    <t>TG Münster</t>
  </si>
  <si>
    <t>TV Breckenheim</t>
  </si>
  <si>
    <t>DJK VfL Willich</t>
  </si>
  <si>
    <t>TuS SW Brauweiler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</si>
</sst>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/>
    <xf numFmtId="164" fontId="0" fillId="2" borderId="0" xfId="0" applyNumberFormat="1" applyFill="1" applyAlignment="1"/>
    <xf numFmtId="164" fontId="0" fillId="5" borderId="0" xfId="0" applyNumberFormat="1" applyFill="1" applyAlignment="1"/>
    <xf numFmtId="164" fontId="0" fillId="4" borderId="0" xfId="0" applyNumberFormat="1" applyFill="1" applyAlignment="1"/>
    <xf numFmtId="164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64" fontId="0" fillId="3" borderId="0" xfId="0" applyNumberFormat="1" applyFill="1" applyAlignment="1"/>
    <xf numFmtId="0" fontId="0" fillId="0" borderId="0" xfId="0" applyNumberFormat="1"/>
    <xf numFmtId="164" fontId="0" fillId="4" borderId="0" xfId="0" applyNumberFormat="1" applyFill="1" applyAlignment="1" applyProtection="1">
      <alignment horizontal="center"/>
      <protection locked="0"/>
    </xf>
    <xf numFmtId="1" fontId="0" fillId="4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1" fontId="0" fillId="4" borderId="0" xfId="0" applyNumberFormat="1" applyFill="1" applyAlignment="1" applyProtection="1">
      <alignment horizontal="center"/>
    </xf>
    <xf numFmtId="1" fontId="0" fillId="5" borderId="0" xfId="0" applyNumberFormat="1" applyFill="1" applyAlignment="1" applyProtection="1">
      <alignment horizontal="center"/>
    </xf>
    <xf numFmtId="1" fontId="0" fillId="2" borderId="0" xfId="0" applyNumberFormat="1" applyFill="1" applyAlignment="1" applyProtection="1">
      <alignment horizontal="center"/>
    </xf>
    <xf numFmtId="1" fontId="0" fillId="4" borderId="0" xfId="0" applyNumberFormat="1" applyFill="1" applyAlignment="1" applyProtection="1"/>
    <xf numFmtId="1" fontId="0" fillId="5" borderId="0" xfId="0" applyNumberFormat="1" applyFill="1" applyAlignment="1" applyProtection="1"/>
    <xf numFmtId="1" fontId="0" fillId="2" borderId="0" xfId="0" applyNumberFormat="1" applyFill="1" applyAlignment="1" applyProtection="1"/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5" borderId="0" xfId="0" applyFill="1"/>
    <xf numFmtId="0" fontId="0" fillId="2" borderId="0" xfId="0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</cellXfs>
  <cellStyles count="1">
    <cellStyle name="Standard" xfId="0" builtinId="0"/>
  </cellStyles>
  <dxfs count="18">
    <dxf>
      <numFmt numFmtId="164" formatCode="0.000"/>
      <alignment horizontal="center" vertical="bottom" textRotation="0" wrapText="0" indent="0" justifyLastLine="0" shrinkToFit="0" readingOrder="0"/>
    </dxf>
    <dxf>
      <numFmt numFmtId="164" formatCode="0.000"/>
      <alignment horizontal="center" vertical="bottom" textRotation="0" wrapText="0" indent="0" justifyLastLine="0" shrinkToFit="0" readingOrder="0"/>
    </dxf>
    <dxf>
      <numFmt numFmtId="164" formatCode="0.000"/>
      <alignment horizontal="center" vertical="bottom" textRotation="0" wrapText="0" indent="0" justifyLastLine="0" shrinkToFit="0" readingOrder="0"/>
    </dxf>
    <dxf>
      <numFmt numFmtId="164" formatCode="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00"/>
      <alignment horizontal="center" vertical="bottom" textRotation="0" wrapText="0" indent="0" justifyLastLine="0" shrinkToFit="0" readingOrder="0"/>
    </dxf>
    <dxf>
      <numFmt numFmtId="164" formatCode="0.000"/>
      <alignment horizontal="center" vertical="bottom" textRotation="0" wrapText="0" indent="0" justifyLastLine="0" shrinkToFit="0" readingOrder="0"/>
    </dxf>
    <dxf>
      <numFmt numFmtId="164" formatCode="0.000"/>
      <alignment horizontal="center" vertical="bottom" textRotation="0" wrapText="0" indent="0" justifyLastLine="0" shrinkToFit="0" readingOrder="0"/>
    </dxf>
    <dxf>
      <numFmt numFmtId="164" formatCode="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ader_W" displayName="Kader_W" ref="A2:G13" totalsRowShown="0" headerRowDxfId="17" dataDxfId="16">
  <autoFilter ref="A2:G13" xr:uid="{00000000-0009-0000-0100-000001000000}"/>
  <sortState ref="A3:G13">
    <sortCondition ref="A2:A13"/>
  </sortState>
  <tableColumns count="7">
    <tableColumn id="1" xr3:uid="{00000000-0010-0000-0000-000001000000}" name="Jahrgang" dataDxfId="15"/>
    <tableColumn id="2" xr3:uid="{00000000-0010-0000-0000-000002000000}" name="Alter" dataDxfId="14"/>
    <tableColumn id="3" xr3:uid="{00000000-0010-0000-0000-000003000000}" name="Pflicht" dataDxfId="13"/>
    <tableColumn id="4" xr3:uid="{00000000-0010-0000-0000-000004000000}" name="Pflicht E + T" dataDxfId="12"/>
    <tableColumn id="5" xr3:uid="{00000000-0010-0000-0000-000005000000}" name="Pflicht G" dataDxfId="11"/>
    <tableColumn id="6" xr3:uid="{00000000-0010-0000-0000-000006000000}" name="Kür E + T" dataDxfId="10"/>
    <tableColumn id="7" xr3:uid="{00000000-0010-0000-0000-000007000000}" name="Kür G" dataDxfId="9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Kader_M" displayName="Kader_M" ref="A17:G28" totalsRowShown="0" headerRowDxfId="8" dataDxfId="7">
  <autoFilter ref="A17:G28" xr:uid="{00000000-0009-0000-0100-000002000000}"/>
  <sortState ref="A18:G27">
    <sortCondition ref="A17:A27"/>
  </sortState>
  <tableColumns count="7">
    <tableColumn id="1" xr3:uid="{00000000-0010-0000-0100-000001000000}" name="Jahrgang" dataDxfId="6"/>
    <tableColumn id="2" xr3:uid="{00000000-0010-0000-0100-000002000000}" name="Alter" dataDxfId="5"/>
    <tableColumn id="3" xr3:uid="{00000000-0010-0000-0100-000003000000}" name="Pflicht" dataDxfId="4"/>
    <tableColumn id="4" xr3:uid="{00000000-0010-0000-0100-000004000000}" name="Pflicht E + T" dataDxfId="3"/>
    <tableColumn id="5" xr3:uid="{00000000-0010-0000-0100-000005000000}" name="Pflicht G" dataDxfId="2"/>
    <tableColumn id="6" xr3:uid="{00000000-0010-0000-0100-000006000000}" name="Kür E + T" dataDxfId="1"/>
    <tableColumn id="7" xr3:uid="{00000000-0010-0000-0100-000007000000}" name="Kür 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zoomScale="85" zoomScaleNormal="85" workbookViewId="0">
      <pane xSplit="11" ySplit="2" topLeftCell="L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RowHeight="14.4" x14ac:dyDescent="0.3"/>
  <cols>
    <col min="1" max="1" width="21.109375" bestFit="1" customWidth="1"/>
    <col min="2" max="2" width="12.77734375" bestFit="1" customWidth="1"/>
    <col min="3" max="3" width="5.44140625" style="1" bestFit="1" customWidth="1"/>
    <col min="4" max="4" width="5.77734375" style="24" bestFit="1" customWidth="1"/>
    <col min="5" max="5" width="22.77734375" bestFit="1" customWidth="1"/>
    <col min="6" max="6" width="7.6640625" style="1" bestFit="1" customWidth="1"/>
    <col min="7" max="7" width="32.33203125" hidden="1" customWidth="1"/>
    <col min="8" max="8" width="10.109375" style="1" bestFit="1" customWidth="1"/>
    <col min="9" max="9" width="7.6640625" style="1" bestFit="1" customWidth="1"/>
    <col min="10" max="10" width="15.109375" style="1" bestFit="1" customWidth="1"/>
    <col min="11" max="11" width="14.77734375" style="1" bestFit="1" customWidth="1"/>
    <col min="12" max="15" width="11.44140625" style="8" hidden="1" customWidth="1"/>
    <col min="16" max="17" width="10.77734375" style="12" customWidth="1"/>
    <col min="18" max="18" width="10.77734375" style="13" customWidth="1"/>
    <col min="19" max="20" width="10.77734375" style="12" customWidth="1"/>
    <col min="21" max="21" width="10.77734375" style="13" customWidth="1"/>
    <col min="22" max="23" width="10.77734375" style="12" customWidth="1"/>
    <col min="24" max="24" width="10.77734375" style="13" customWidth="1"/>
    <col min="25" max="39" width="10.77734375" style="29"/>
    <col min="40" max="48" width="10.77734375" style="30"/>
  </cols>
  <sheetData>
    <row r="1" spans="1:48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H1" s="32" t="s">
        <v>232</v>
      </c>
      <c r="I1" s="32"/>
      <c r="J1" s="32"/>
      <c r="K1" s="31" t="s">
        <v>10</v>
      </c>
      <c r="L1" s="35" t="s">
        <v>17</v>
      </c>
      <c r="M1" s="35"/>
      <c r="N1" s="35"/>
      <c r="O1" s="35"/>
      <c r="P1" s="36" t="s">
        <v>6</v>
      </c>
      <c r="Q1" s="36"/>
      <c r="R1" s="36"/>
      <c r="S1" s="36"/>
      <c r="T1" s="36"/>
      <c r="U1" s="36"/>
      <c r="V1" s="36"/>
      <c r="W1" s="36"/>
      <c r="X1" s="36"/>
      <c r="Y1" s="33" t="s">
        <v>281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4" t="s">
        <v>7</v>
      </c>
      <c r="AO1" s="34"/>
      <c r="AP1" s="34"/>
      <c r="AQ1" s="34"/>
      <c r="AR1" s="34"/>
      <c r="AS1" s="34"/>
      <c r="AT1" s="34"/>
      <c r="AU1" s="34"/>
      <c r="AV1" s="34"/>
    </row>
    <row r="2" spans="1:48" s="4" customFormat="1" x14ac:dyDescent="0.3">
      <c r="A2" s="31"/>
      <c r="B2" s="31"/>
      <c r="C2" s="31"/>
      <c r="D2" s="31"/>
      <c r="E2" s="31"/>
      <c r="F2" s="4" t="s">
        <v>8</v>
      </c>
      <c r="G2" s="4" t="s">
        <v>5</v>
      </c>
      <c r="H2" s="4" t="s">
        <v>20</v>
      </c>
      <c r="I2" s="4" t="s">
        <v>30</v>
      </c>
      <c r="J2" s="4" t="s">
        <v>9</v>
      </c>
      <c r="K2" s="31"/>
      <c r="L2" s="10" t="s">
        <v>11</v>
      </c>
      <c r="M2" s="10" t="s">
        <v>12</v>
      </c>
      <c r="N2" s="10" t="s">
        <v>13</v>
      </c>
      <c r="O2" s="10" t="s">
        <v>14</v>
      </c>
      <c r="P2" s="7" t="s">
        <v>11</v>
      </c>
      <c r="Q2" s="7" t="s">
        <v>12</v>
      </c>
      <c r="R2" s="21" t="s">
        <v>27</v>
      </c>
      <c r="S2" s="7" t="s">
        <v>13</v>
      </c>
      <c r="T2" s="7" t="s">
        <v>14</v>
      </c>
      <c r="U2" s="21" t="s">
        <v>27</v>
      </c>
      <c r="V2" s="7" t="s">
        <v>15</v>
      </c>
      <c r="W2" s="7" t="s">
        <v>16</v>
      </c>
      <c r="X2" s="21" t="s">
        <v>27</v>
      </c>
      <c r="Y2" s="6" t="s">
        <v>233</v>
      </c>
      <c r="Z2" s="6" t="s">
        <v>234</v>
      </c>
      <c r="AA2" s="22" t="s">
        <v>27</v>
      </c>
      <c r="AB2" s="6" t="s">
        <v>235</v>
      </c>
      <c r="AC2" s="6" t="s">
        <v>236</v>
      </c>
      <c r="AD2" s="22" t="s">
        <v>27</v>
      </c>
      <c r="AE2" s="6" t="s">
        <v>237</v>
      </c>
      <c r="AF2" s="6" t="s">
        <v>238</v>
      </c>
      <c r="AG2" s="22" t="s">
        <v>27</v>
      </c>
      <c r="AH2" s="6" t="s">
        <v>239</v>
      </c>
      <c r="AI2" s="6" t="s">
        <v>240</v>
      </c>
      <c r="AJ2" s="22" t="s">
        <v>27</v>
      </c>
      <c r="AK2" s="6" t="s">
        <v>282</v>
      </c>
      <c r="AL2" s="6" t="s">
        <v>283</v>
      </c>
      <c r="AM2" s="22" t="s">
        <v>27</v>
      </c>
      <c r="AN2" s="5" t="s">
        <v>11</v>
      </c>
      <c r="AO2" s="5" t="s">
        <v>12</v>
      </c>
      <c r="AP2" s="23" t="s">
        <v>27</v>
      </c>
      <c r="AQ2" s="5" t="s">
        <v>13</v>
      </c>
      <c r="AR2" s="5" t="s">
        <v>14</v>
      </c>
      <c r="AS2" s="23" t="s">
        <v>27</v>
      </c>
      <c r="AT2" s="5" t="s">
        <v>15</v>
      </c>
      <c r="AU2" s="5" t="s">
        <v>16</v>
      </c>
      <c r="AV2" s="23" t="s">
        <v>27</v>
      </c>
    </row>
    <row r="3" spans="1:48" x14ac:dyDescent="0.3">
      <c r="A3" t="s">
        <v>103</v>
      </c>
      <c r="B3" t="s">
        <v>102</v>
      </c>
      <c r="C3" s="11">
        <v>2007</v>
      </c>
      <c r="D3" s="27">
        <v>11</v>
      </c>
      <c r="E3" t="s">
        <v>159</v>
      </c>
      <c r="F3" s="1" t="s">
        <v>29</v>
      </c>
      <c r="G3" t="s">
        <v>208</v>
      </c>
      <c r="H3" s="9">
        <f t="shared" ref="H3:H10" si="0">R3+AA3+AD3+AP3</f>
        <v>1</v>
      </c>
      <c r="I3" s="9">
        <f t="shared" ref="I3:I10" si="1">U3+X3+AG3+AJ3+AM3+AS3+AV3</f>
        <v>0</v>
      </c>
      <c r="J3" s="27" t="str">
        <f t="shared" ref="J3:J10" si="2">IF(AND(H3&gt;0,I3&gt;0),"Ja","Nein")</f>
        <v>Nein</v>
      </c>
      <c r="K3" s="3">
        <f>MAX(Q3,Z3,AC3,AO3)+LARGE((Q3,Z3,AC3,AO3),2)+MAX(T3,W3,AF3,AI3,AL3,AR3,AU3)+LARGE((T3,W3,AF3,AI3,AL3,AR3,AU3),2)</f>
        <v>135.065</v>
      </c>
      <c r="L3" s="8">
        <f>IF($F3="M",VLOOKUP($C3,Kader_M[],4,1),VLOOKUP($C3,Kader_W[],4,1))</f>
        <v>31.6</v>
      </c>
      <c r="M3" s="8">
        <f>IF($F3="M",VLOOKUP($C3,Kader_M[],5,1),VLOOKUP($C3,Kader_W[],5,1))</f>
        <v>41.1</v>
      </c>
      <c r="N3" s="8">
        <f>IF($F3="M",VLOOKUP($C3,Kader_M[],6,1),VLOOKUP($C3,Kader_W[],6,1))</f>
        <v>29.6</v>
      </c>
      <c r="O3" s="8">
        <f>IF($F3="M",VLOOKUP($C3,Kader_M[],7,1),VLOOKUP($C3,Kader_W[],7,1))</f>
        <v>47.1</v>
      </c>
      <c r="P3" s="12">
        <v>32.005000000000003</v>
      </c>
      <c r="Q3" s="12">
        <v>41.405000000000001</v>
      </c>
      <c r="R3" s="18">
        <f t="shared" ref="R3:R10" si="3">IF(OR(P3&lt;$L3,Q3&lt;$M3),0,1)</f>
        <v>1</v>
      </c>
      <c r="S3" s="12">
        <v>27.34</v>
      </c>
      <c r="T3" s="12">
        <v>46.04</v>
      </c>
      <c r="U3" s="18">
        <f t="shared" ref="U3:U10" si="4">IF(OR(S3&lt;$N3,T3&lt;$O3),0,1)</f>
        <v>0</v>
      </c>
      <c r="V3" s="12">
        <v>29.32</v>
      </c>
      <c r="W3" s="12">
        <v>47.62</v>
      </c>
      <c r="X3" s="18">
        <f t="shared" ref="X3:X10" si="5">IF(OR(V3&lt;$N3,W3&lt;$O3),0,1)</f>
        <v>0</v>
      </c>
      <c r="Z3" s="14">
        <v>0</v>
      </c>
      <c r="AA3" s="19">
        <f t="shared" ref="AA3:AA6" si="6">IF(OR(Y3&lt;$L3,Z3&lt;$M3),0,1)</f>
        <v>0</v>
      </c>
      <c r="AD3" s="19">
        <f t="shared" ref="AD3:AD6" si="7">IF(OR(AB3&lt;$L3,AC3&lt;$M3),0,1)</f>
        <v>0</v>
      </c>
      <c r="AG3" s="19">
        <f t="shared" ref="AG3:AG6" si="8">IF(OR(AE3&lt;$N3,AF3&lt;$O3),0,1)</f>
        <v>0</v>
      </c>
      <c r="AJ3" s="19">
        <f t="shared" ref="AJ3:AJ6" si="9">IF(OR(AH3&lt;$N3,AI3&lt;$O3),0,1)</f>
        <v>0</v>
      </c>
      <c r="AM3" s="19">
        <f t="shared" ref="AM3:AM6" si="10">IF(OR(AK3&lt;$N3,AL3&lt;$O3),0,1)</f>
        <v>0</v>
      </c>
      <c r="AP3" s="20">
        <f t="shared" ref="AP3:AP6" si="11">IF(OR(AN3&lt;$L3,AO3&lt;$M3),0,1)</f>
        <v>0</v>
      </c>
      <c r="AS3" s="20">
        <f t="shared" ref="AS3:AS6" si="12">IF(OR(AQ3&lt;$N3,AR3&lt;$O3),0,1)</f>
        <v>0</v>
      </c>
      <c r="AV3" s="20">
        <f t="shared" ref="AV3:AV6" si="13">IF(OR(AT3&lt;$N3,AU3&lt;$O3),0,1)</f>
        <v>0</v>
      </c>
    </row>
    <row r="4" spans="1:48" x14ac:dyDescent="0.3">
      <c r="A4" t="s">
        <v>55</v>
      </c>
      <c r="B4" t="s">
        <v>54</v>
      </c>
      <c r="C4" s="11">
        <v>2006</v>
      </c>
      <c r="D4" s="27">
        <v>12</v>
      </c>
      <c r="E4" t="s">
        <v>158</v>
      </c>
      <c r="F4" s="1" t="s">
        <v>29</v>
      </c>
      <c r="G4" t="s">
        <v>184</v>
      </c>
      <c r="H4" s="9">
        <f t="shared" si="0"/>
        <v>0</v>
      </c>
      <c r="I4" s="9">
        <f t="shared" si="1"/>
        <v>0</v>
      </c>
      <c r="J4" s="27" t="str">
        <f t="shared" si="2"/>
        <v>Nein</v>
      </c>
      <c r="K4" s="3">
        <f>MAX(Q4,Z4,AC4,AO4)+LARGE((Q4,Z4,AC4,AO4),2)+MAX(T4,W4,AF4,AI4,AL4,AR4,AU4)+LARGE((T4,W4,AF4,AI4,AL4,AR4,AU4),2)</f>
        <v>134.10499999999999</v>
      </c>
      <c r="L4" s="8">
        <f>IF($F4="M",VLOOKUP($C4,Kader_M[],4,1),VLOOKUP($C4,Kader_W[],4,1))</f>
        <v>32</v>
      </c>
      <c r="M4" s="8">
        <f>IF($F4="M",VLOOKUP($C4,Kader_M[],5,1),VLOOKUP($C4,Kader_W[],5,1))</f>
        <v>41.5</v>
      </c>
      <c r="N4" s="8">
        <f>IF($F4="M",VLOOKUP($C4,Kader_M[],6,1),VLOOKUP($C4,Kader_W[],6,1))</f>
        <v>29.8</v>
      </c>
      <c r="O4" s="8">
        <f>IF($F4="M",VLOOKUP($C4,Kader_M[],7,1),VLOOKUP($C4,Kader_W[],7,1))</f>
        <v>47.3</v>
      </c>
      <c r="P4" s="12">
        <v>31.064999999999998</v>
      </c>
      <c r="Q4" s="12">
        <v>40.365000000000002</v>
      </c>
      <c r="R4" s="18">
        <f t="shared" si="3"/>
        <v>0</v>
      </c>
      <c r="S4" s="12">
        <v>28.754999999999999</v>
      </c>
      <c r="T4" s="12">
        <v>46.354999999999997</v>
      </c>
      <c r="U4" s="18">
        <f t="shared" si="4"/>
        <v>0</v>
      </c>
      <c r="V4" s="12">
        <v>29.684999999999999</v>
      </c>
      <c r="W4" s="12">
        <v>47.384999999999998</v>
      </c>
      <c r="X4" s="18">
        <f t="shared" si="5"/>
        <v>0</v>
      </c>
      <c r="Z4" s="14">
        <v>0</v>
      </c>
      <c r="AA4" s="19">
        <f t="shared" si="6"/>
        <v>0</v>
      </c>
      <c r="AD4" s="19">
        <f t="shared" si="7"/>
        <v>0</v>
      </c>
      <c r="AG4" s="19">
        <f t="shared" si="8"/>
        <v>0</v>
      </c>
      <c r="AJ4" s="19">
        <f t="shared" si="9"/>
        <v>0</v>
      </c>
      <c r="AM4" s="19">
        <f t="shared" si="10"/>
        <v>0</v>
      </c>
      <c r="AP4" s="20">
        <f t="shared" si="11"/>
        <v>0</v>
      </c>
      <c r="AS4" s="20">
        <f t="shared" si="12"/>
        <v>0</v>
      </c>
      <c r="AV4" s="20">
        <f t="shared" si="13"/>
        <v>0</v>
      </c>
    </row>
    <row r="5" spans="1:48" x14ac:dyDescent="0.3">
      <c r="A5" t="s">
        <v>37</v>
      </c>
      <c r="B5" t="s">
        <v>36</v>
      </c>
      <c r="C5" s="11">
        <v>2006</v>
      </c>
      <c r="D5" s="27">
        <v>12</v>
      </c>
      <c r="E5" t="s">
        <v>152</v>
      </c>
      <c r="F5" s="1" t="s">
        <v>29</v>
      </c>
      <c r="G5" t="s">
        <v>175</v>
      </c>
      <c r="H5" s="9">
        <f t="shared" si="0"/>
        <v>0</v>
      </c>
      <c r="I5" s="9">
        <f t="shared" si="1"/>
        <v>0</v>
      </c>
      <c r="J5" s="27" t="str">
        <f t="shared" si="2"/>
        <v>Nein</v>
      </c>
      <c r="K5" s="3">
        <f>MAX(Q5,Z5,AC5,AO5)+LARGE((Q5,Z5,AC5,AO5),2)+MAX(T5,W5,AF5,AI5,AL5,AR5,AU5)+LARGE((T5,W5,AF5,AI5,AL5,AR5,AU5),2)</f>
        <v>132.14499999999998</v>
      </c>
      <c r="L5" s="8">
        <f>IF($F5="M",VLOOKUP($C5,Kader_M[],4,1),VLOOKUP($C5,Kader_W[],4,1))</f>
        <v>32</v>
      </c>
      <c r="M5" s="8">
        <f>IF($F5="M",VLOOKUP($C5,Kader_M[],5,1),VLOOKUP($C5,Kader_W[],5,1))</f>
        <v>41.5</v>
      </c>
      <c r="N5" s="8">
        <f>IF($F5="M",VLOOKUP($C5,Kader_M[],6,1),VLOOKUP($C5,Kader_W[],6,1))</f>
        <v>29.8</v>
      </c>
      <c r="O5" s="8">
        <f>IF($F5="M",VLOOKUP($C5,Kader_M[],7,1),VLOOKUP($C5,Kader_W[],7,1))</f>
        <v>47.3</v>
      </c>
      <c r="P5" s="12">
        <v>30.57</v>
      </c>
      <c r="Q5" s="12">
        <v>40.17</v>
      </c>
      <c r="R5" s="18">
        <f t="shared" si="3"/>
        <v>0</v>
      </c>
      <c r="S5" s="12">
        <v>27.704999999999998</v>
      </c>
      <c r="T5" s="12">
        <v>45.604999999999997</v>
      </c>
      <c r="U5" s="18">
        <f t="shared" si="4"/>
        <v>0</v>
      </c>
      <c r="V5" s="12">
        <v>28.47</v>
      </c>
      <c r="W5" s="12">
        <v>46.37</v>
      </c>
      <c r="X5" s="18">
        <f t="shared" si="5"/>
        <v>0</v>
      </c>
      <c r="Z5" s="14">
        <v>0</v>
      </c>
      <c r="AA5" s="19">
        <f t="shared" si="6"/>
        <v>0</v>
      </c>
      <c r="AD5" s="19">
        <f t="shared" si="7"/>
        <v>0</v>
      </c>
      <c r="AG5" s="19">
        <f t="shared" si="8"/>
        <v>0</v>
      </c>
      <c r="AJ5" s="19">
        <f t="shared" si="9"/>
        <v>0</v>
      </c>
      <c r="AM5" s="19">
        <f t="shared" si="10"/>
        <v>0</v>
      </c>
      <c r="AP5" s="20">
        <f t="shared" si="11"/>
        <v>0</v>
      </c>
      <c r="AS5" s="20">
        <f t="shared" si="12"/>
        <v>0</v>
      </c>
      <c r="AV5" s="20">
        <f t="shared" si="13"/>
        <v>0</v>
      </c>
    </row>
    <row r="6" spans="1:48" x14ac:dyDescent="0.3">
      <c r="A6" t="s">
        <v>67</v>
      </c>
      <c r="B6" t="s">
        <v>66</v>
      </c>
      <c r="C6" s="11">
        <v>2006</v>
      </c>
      <c r="D6" s="27">
        <v>12</v>
      </c>
      <c r="E6" t="s">
        <v>164</v>
      </c>
      <c r="F6" s="1" t="s">
        <v>29</v>
      </c>
      <c r="G6" t="s">
        <v>190</v>
      </c>
      <c r="H6" s="9">
        <f t="shared" si="0"/>
        <v>0</v>
      </c>
      <c r="I6" s="9">
        <f t="shared" si="1"/>
        <v>0</v>
      </c>
      <c r="J6" s="27" t="str">
        <f t="shared" si="2"/>
        <v>Nein</v>
      </c>
      <c r="K6" s="3">
        <f>MAX(Q6,Z6,AC6,AO6)+LARGE((Q6,Z6,AC6,AO6),2)+MAX(T6,W6,AF6,AI6,AL6,AR6,AU6)+LARGE((T6,W6,AF6,AI6,AL6,AR6,AU6),2)</f>
        <v>127.245</v>
      </c>
      <c r="L6" s="8">
        <f>IF($F6="M",VLOOKUP($C6,Kader_M[],4,1),VLOOKUP($C6,Kader_W[],4,1))</f>
        <v>32</v>
      </c>
      <c r="M6" s="8">
        <f>IF($F6="M",VLOOKUP($C6,Kader_M[],5,1),VLOOKUP($C6,Kader_W[],5,1))</f>
        <v>41.5</v>
      </c>
      <c r="N6" s="8">
        <f>IF($F6="M",VLOOKUP($C6,Kader_M[],6,1),VLOOKUP($C6,Kader_W[],6,1))</f>
        <v>29.8</v>
      </c>
      <c r="O6" s="8">
        <f>IF($F6="M",VLOOKUP($C6,Kader_M[],7,1),VLOOKUP($C6,Kader_W[],7,1))</f>
        <v>47.3</v>
      </c>
      <c r="P6" s="12">
        <v>30.855</v>
      </c>
      <c r="Q6" s="12">
        <v>40.655000000000001</v>
      </c>
      <c r="R6" s="18">
        <f t="shared" si="3"/>
        <v>0</v>
      </c>
      <c r="S6" s="12">
        <v>27.734999999999999</v>
      </c>
      <c r="T6" s="12">
        <v>44.534999999999997</v>
      </c>
      <c r="U6" s="18">
        <f t="shared" si="4"/>
        <v>0</v>
      </c>
      <c r="V6" s="12">
        <v>28.055</v>
      </c>
      <c r="W6" s="12">
        <v>42.055</v>
      </c>
      <c r="X6" s="18">
        <f t="shared" si="5"/>
        <v>0</v>
      </c>
      <c r="Z6" s="14">
        <v>0</v>
      </c>
      <c r="AA6" s="19">
        <f t="shared" si="6"/>
        <v>0</v>
      </c>
      <c r="AD6" s="19">
        <f t="shared" si="7"/>
        <v>0</v>
      </c>
      <c r="AG6" s="19">
        <f t="shared" si="8"/>
        <v>0</v>
      </c>
      <c r="AJ6" s="19">
        <f t="shared" si="9"/>
        <v>0</v>
      </c>
      <c r="AM6" s="19">
        <f t="shared" si="10"/>
        <v>0</v>
      </c>
      <c r="AP6" s="20">
        <f t="shared" si="11"/>
        <v>0</v>
      </c>
      <c r="AS6" s="20">
        <f t="shared" si="12"/>
        <v>0</v>
      </c>
      <c r="AV6" s="20">
        <f t="shared" si="13"/>
        <v>0</v>
      </c>
    </row>
    <row r="7" spans="1:48" x14ac:dyDescent="0.3">
      <c r="A7" t="s">
        <v>61</v>
      </c>
      <c r="B7" t="s">
        <v>60</v>
      </c>
      <c r="C7" s="11">
        <v>2006</v>
      </c>
      <c r="D7" s="27">
        <v>12</v>
      </c>
      <c r="E7" t="s">
        <v>160</v>
      </c>
      <c r="F7" s="1" t="s">
        <v>29</v>
      </c>
      <c r="G7" t="s">
        <v>187</v>
      </c>
      <c r="H7" s="9">
        <f t="shared" si="0"/>
        <v>0</v>
      </c>
      <c r="I7" s="9">
        <f t="shared" si="1"/>
        <v>0</v>
      </c>
      <c r="J7" s="27" t="str">
        <f t="shared" si="2"/>
        <v>Nein</v>
      </c>
      <c r="K7" s="3">
        <f>MAX(Q7,Z7,AC7,AO7)+LARGE((Q7,Z7,AC7,AO7),2)+MAX(T7,W7,AF7,AI7,AL7,AR7,AU7)+LARGE((T7,W7,AF7,AI7,AL7,AR7,AU7),2)</f>
        <v>80.92</v>
      </c>
      <c r="L7" s="25">
        <f>IF($F7="M",VLOOKUP($C7,Kader_M[],4,1),VLOOKUP($C7,Kader_W[],4,1))</f>
        <v>32</v>
      </c>
      <c r="M7" s="25">
        <f>IF($F7="M",VLOOKUP($C7,Kader_M[],5,1),VLOOKUP($C7,Kader_W[],5,1))</f>
        <v>41.5</v>
      </c>
      <c r="N7" s="25">
        <f>IF($F7="M",VLOOKUP($C7,Kader_M[],6,1),VLOOKUP($C7,Kader_W[],6,1))</f>
        <v>29.8</v>
      </c>
      <c r="O7" s="25">
        <f>IF($F7="M",VLOOKUP($C7,Kader_M[],7,1),VLOOKUP($C7,Kader_W[],7,1))</f>
        <v>47.3</v>
      </c>
      <c r="P7" s="12">
        <v>28.855</v>
      </c>
      <c r="Q7" s="12">
        <v>38.454999999999998</v>
      </c>
      <c r="R7" s="18">
        <f t="shared" si="3"/>
        <v>0</v>
      </c>
      <c r="S7" s="12">
        <v>27.364999999999998</v>
      </c>
      <c r="T7" s="12">
        <v>42.465000000000003</v>
      </c>
      <c r="U7" s="18">
        <f t="shared" si="4"/>
        <v>0</v>
      </c>
      <c r="W7" s="12">
        <v>0</v>
      </c>
      <c r="X7" s="18">
        <f t="shared" si="5"/>
        <v>0</v>
      </c>
      <c r="Z7" s="14">
        <v>0</v>
      </c>
      <c r="AA7" s="19">
        <f t="shared" ref="AA7:AA10" si="14">IF(OR(Y7&lt;$L7,Z7&lt;$M7),0,1)</f>
        <v>0</v>
      </c>
      <c r="AD7" s="19">
        <f t="shared" ref="AD7:AD10" si="15">IF(OR(AB7&lt;$L7,AC7&lt;$M7),0,1)</f>
        <v>0</v>
      </c>
      <c r="AG7" s="19">
        <f t="shared" ref="AG7:AG10" si="16">IF(OR(AE7&lt;$N7,AF7&lt;$O7),0,1)</f>
        <v>0</v>
      </c>
      <c r="AJ7" s="19">
        <f t="shared" ref="AJ7:AJ10" si="17">IF(OR(AH7&lt;$N7,AI7&lt;$O7),0,1)</f>
        <v>0</v>
      </c>
      <c r="AM7" s="19">
        <f t="shared" ref="AM7:AM10" si="18">IF(OR(AK7&lt;$N7,AL7&lt;$O7),0,1)</f>
        <v>0</v>
      </c>
      <c r="AP7" s="20">
        <f t="shared" ref="AP7:AP10" si="19">IF(OR(AN7&lt;$L7,AO7&lt;$M7),0,1)</f>
        <v>0</v>
      </c>
      <c r="AS7" s="20">
        <f t="shared" ref="AS7:AS10" si="20">IF(OR(AQ7&lt;$N7,AR7&lt;$O7),0,1)</f>
        <v>0</v>
      </c>
      <c r="AV7" s="20">
        <f t="shared" ref="AV7:AV10" si="21">IF(OR(AT7&lt;$N7,AU7&lt;$O7),0,1)</f>
        <v>0</v>
      </c>
    </row>
    <row r="8" spans="1:48" x14ac:dyDescent="0.3">
      <c r="A8" t="s">
        <v>84</v>
      </c>
      <c r="B8" t="s">
        <v>126</v>
      </c>
      <c r="C8" s="11">
        <v>2006</v>
      </c>
      <c r="D8" s="27">
        <v>12</v>
      </c>
      <c r="E8" t="s">
        <v>157</v>
      </c>
      <c r="F8" s="1" t="s">
        <v>29</v>
      </c>
      <c r="G8" t="s">
        <v>219</v>
      </c>
      <c r="H8" s="9">
        <f t="shared" si="0"/>
        <v>0</v>
      </c>
      <c r="I8" s="9">
        <f t="shared" si="1"/>
        <v>0</v>
      </c>
      <c r="J8" s="27" t="str">
        <f t="shared" si="2"/>
        <v>Nein</v>
      </c>
      <c r="K8" s="3">
        <f>MAX(Q8,Z8,AC8,AO8)+LARGE((Q8,Z8,AC8,AO8),2)+MAX(T8,W8,AF8,AI8,AL8,AR8,AU8)+LARGE((T8,W8,AF8,AI8,AL8,AR8,AU8),2)</f>
        <v>67.14</v>
      </c>
      <c r="L8" s="25">
        <f>IF($F8="M",VLOOKUP($C8,Kader_M[],4,1),VLOOKUP($C8,Kader_W[],4,1))</f>
        <v>32</v>
      </c>
      <c r="M8" s="25">
        <f>IF($F8="M",VLOOKUP($C8,Kader_M[],5,1),VLOOKUP($C8,Kader_W[],5,1))</f>
        <v>41.5</v>
      </c>
      <c r="N8" s="25">
        <f>IF($F8="M",VLOOKUP($C8,Kader_M[],6,1),VLOOKUP($C8,Kader_W[],6,1))</f>
        <v>29.8</v>
      </c>
      <c r="O8" s="25">
        <f>IF($F8="M",VLOOKUP($C8,Kader_M[],7,1),VLOOKUP($C8,Kader_W[],7,1))</f>
        <v>47.3</v>
      </c>
      <c r="P8" s="12">
        <v>28.27</v>
      </c>
      <c r="Q8" s="12">
        <v>37.67</v>
      </c>
      <c r="R8" s="18">
        <f t="shared" si="3"/>
        <v>0</v>
      </c>
      <c r="S8" s="12">
        <v>19.47</v>
      </c>
      <c r="T8" s="12">
        <v>29.47</v>
      </c>
      <c r="U8" s="18">
        <f t="shared" si="4"/>
        <v>0</v>
      </c>
      <c r="W8" s="12">
        <v>0</v>
      </c>
      <c r="X8" s="18">
        <f t="shared" si="5"/>
        <v>0</v>
      </c>
      <c r="Z8" s="14">
        <v>0</v>
      </c>
      <c r="AA8" s="19">
        <f t="shared" si="14"/>
        <v>0</v>
      </c>
      <c r="AD8" s="19">
        <f t="shared" si="15"/>
        <v>0</v>
      </c>
      <c r="AG8" s="19">
        <f t="shared" si="16"/>
        <v>0</v>
      </c>
      <c r="AJ8" s="19">
        <f t="shared" si="17"/>
        <v>0</v>
      </c>
      <c r="AM8" s="19">
        <f t="shared" si="18"/>
        <v>0</v>
      </c>
      <c r="AP8" s="20">
        <f t="shared" si="19"/>
        <v>0</v>
      </c>
      <c r="AS8" s="20">
        <f t="shared" si="20"/>
        <v>0</v>
      </c>
      <c r="AV8" s="20">
        <f t="shared" si="21"/>
        <v>0</v>
      </c>
    </row>
    <row r="9" spans="1:48" x14ac:dyDescent="0.3">
      <c r="A9" t="s">
        <v>146</v>
      </c>
      <c r="B9" t="s">
        <v>145</v>
      </c>
      <c r="C9" s="11">
        <v>2006</v>
      </c>
      <c r="D9" s="27">
        <v>12</v>
      </c>
      <c r="E9" t="s">
        <v>153</v>
      </c>
      <c r="F9" s="1" t="s">
        <v>29</v>
      </c>
      <c r="G9" t="s">
        <v>230</v>
      </c>
      <c r="H9" s="9">
        <f t="shared" si="0"/>
        <v>0</v>
      </c>
      <c r="I9" s="9">
        <f t="shared" si="1"/>
        <v>0</v>
      </c>
      <c r="J9" s="27" t="str">
        <f t="shared" si="2"/>
        <v>Nein</v>
      </c>
      <c r="K9" s="3">
        <f>MAX(Q9,Z9,AC9,AO9)+LARGE((Q9,Z9,AC9,AO9),2)+MAX(T9,W9,AF9,AI9,AL9,AR9,AU9)+LARGE((T9,W9,AF9,AI9,AL9,AR9,AU9),2)</f>
        <v>0</v>
      </c>
      <c r="L9" s="25">
        <f>IF($F9="M",VLOOKUP($C9,Kader_M[],4,1),VLOOKUP($C9,Kader_W[],4,1))</f>
        <v>32</v>
      </c>
      <c r="M9" s="25">
        <f>IF($F9="M",VLOOKUP($C9,Kader_M[],5,1),VLOOKUP($C9,Kader_W[],5,1))</f>
        <v>41.5</v>
      </c>
      <c r="N9" s="25">
        <f>IF($F9="M",VLOOKUP($C9,Kader_M[],6,1),VLOOKUP($C9,Kader_W[],6,1))</f>
        <v>29.8</v>
      </c>
      <c r="O9" s="25">
        <f>IF($F9="M",VLOOKUP($C9,Kader_M[],7,1),VLOOKUP($C9,Kader_W[],7,1))</f>
        <v>47.3</v>
      </c>
      <c r="Q9" s="12">
        <v>0</v>
      </c>
      <c r="R9" s="18">
        <f t="shared" si="3"/>
        <v>0</v>
      </c>
      <c r="T9" s="12">
        <v>0</v>
      </c>
      <c r="U9" s="18">
        <f t="shared" si="4"/>
        <v>0</v>
      </c>
      <c r="W9" s="12">
        <v>0</v>
      </c>
      <c r="X9" s="18">
        <f t="shared" si="5"/>
        <v>0</v>
      </c>
      <c r="Z9" s="14">
        <v>0</v>
      </c>
      <c r="AA9" s="19">
        <f t="shared" si="14"/>
        <v>0</v>
      </c>
      <c r="AD9" s="19">
        <f t="shared" si="15"/>
        <v>0</v>
      </c>
      <c r="AG9" s="19">
        <f t="shared" si="16"/>
        <v>0</v>
      </c>
      <c r="AJ9" s="19">
        <f t="shared" si="17"/>
        <v>0</v>
      </c>
      <c r="AM9" s="19">
        <f t="shared" si="18"/>
        <v>0</v>
      </c>
      <c r="AP9" s="20">
        <f t="shared" si="19"/>
        <v>0</v>
      </c>
      <c r="AS9" s="20">
        <f t="shared" si="20"/>
        <v>0</v>
      </c>
      <c r="AV9" s="20">
        <f t="shared" si="21"/>
        <v>0</v>
      </c>
    </row>
    <row r="10" spans="1:48" x14ac:dyDescent="0.3">
      <c r="A10" t="s">
        <v>138</v>
      </c>
      <c r="B10" t="s">
        <v>137</v>
      </c>
      <c r="C10" s="11">
        <v>2006</v>
      </c>
      <c r="D10" s="27">
        <v>12</v>
      </c>
      <c r="E10" t="s">
        <v>151</v>
      </c>
      <c r="F10" s="1" t="s">
        <v>29</v>
      </c>
      <c r="G10" t="s">
        <v>226</v>
      </c>
      <c r="H10" s="9">
        <f t="shared" si="0"/>
        <v>0</v>
      </c>
      <c r="I10" s="9">
        <f t="shared" si="1"/>
        <v>0</v>
      </c>
      <c r="J10" s="27" t="str">
        <f t="shared" si="2"/>
        <v>Nein</v>
      </c>
      <c r="K10" s="3">
        <f>MAX(Q10,Z10,AC10,AO10)+LARGE((Q10,Z10,AC10,AO10),2)+MAX(T10,W10,AF10,AI10,AL10,AR10,AU10)+LARGE((T10,W10,AF10,AI10,AL10,AR10,AU10),2)</f>
        <v>0</v>
      </c>
      <c r="L10" s="25">
        <f>IF($F10="M",VLOOKUP($C10,Kader_M[],4,1),VLOOKUP($C10,Kader_W[],4,1))</f>
        <v>32</v>
      </c>
      <c r="M10" s="25">
        <f>IF($F10="M",VLOOKUP($C10,Kader_M[],5,1),VLOOKUP($C10,Kader_W[],5,1))</f>
        <v>41.5</v>
      </c>
      <c r="N10" s="25">
        <f>IF($F10="M",VLOOKUP($C10,Kader_M[],6,1),VLOOKUP($C10,Kader_W[],6,1))</f>
        <v>29.8</v>
      </c>
      <c r="O10" s="25">
        <f>IF($F10="M",VLOOKUP($C10,Kader_M[],7,1),VLOOKUP($C10,Kader_W[],7,1))</f>
        <v>47.3</v>
      </c>
      <c r="Q10" s="12">
        <v>0</v>
      </c>
      <c r="R10" s="18">
        <f t="shared" si="3"/>
        <v>0</v>
      </c>
      <c r="T10" s="12">
        <v>0</v>
      </c>
      <c r="U10" s="18">
        <f t="shared" si="4"/>
        <v>0</v>
      </c>
      <c r="W10" s="12">
        <v>0</v>
      </c>
      <c r="X10" s="18">
        <f t="shared" si="5"/>
        <v>0</v>
      </c>
      <c r="Z10" s="14">
        <v>0</v>
      </c>
      <c r="AA10" s="19">
        <f t="shared" si="14"/>
        <v>0</v>
      </c>
      <c r="AD10" s="19">
        <f t="shared" si="15"/>
        <v>0</v>
      </c>
      <c r="AG10" s="19">
        <f t="shared" si="16"/>
        <v>0</v>
      </c>
      <c r="AJ10" s="19">
        <f t="shared" si="17"/>
        <v>0</v>
      </c>
      <c r="AM10" s="19">
        <f t="shared" si="18"/>
        <v>0</v>
      </c>
      <c r="AP10" s="20">
        <f t="shared" si="19"/>
        <v>0</v>
      </c>
      <c r="AS10" s="20">
        <f t="shared" si="20"/>
        <v>0</v>
      </c>
      <c r="AV10" s="20">
        <f t="shared" si="21"/>
        <v>0</v>
      </c>
    </row>
  </sheetData>
  <sheetProtection formatCells="0" formatColumns="0" formatRows="0" insertColumns="0" insertRows="0" insertHyperlinks="0" sort="0" autoFilter="0" pivotTables="0"/>
  <autoFilter ref="A2:X10" xr:uid="{00000000-0009-0000-0000-000000000000}">
    <sortState ref="A4:X10">
      <sortCondition descending="1" ref="K2:K10"/>
    </sortState>
  </autoFilter>
  <mergeCells count="11">
    <mergeCell ref="Y1:AM1"/>
    <mergeCell ref="AN1:AV1"/>
    <mergeCell ref="L1:O1"/>
    <mergeCell ref="P1:X1"/>
    <mergeCell ref="C1:C2"/>
    <mergeCell ref="B1:B2"/>
    <mergeCell ref="A1:A2"/>
    <mergeCell ref="H1:J1"/>
    <mergeCell ref="K1:K2"/>
    <mergeCell ref="E1:E2"/>
    <mergeCell ref="D1:D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9"/>
  <sheetViews>
    <sheetView workbookViewId="0">
      <selection activeCell="G29" sqref="G29"/>
    </sheetView>
  </sheetViews>
  <sheetFormatPr baseColWidth="10" defaultRowHeight="14.4" x14ac:dyDescent="0.3"/>
  <cols>
    <col min="1" max="3" width="10.77734375" style="1"/>
    <col min="4" max="4" width="12.6640625" style="1" customWidth="1"/>
    <col min="5" max="7" width="10.77734375" style="1"/>
    <col min="8" max="8" width="13.77734375" style="1" customWidth="1"/>
  </cols>
  <sheetData>
    <row r="1" spans="1:8" x14ac:dyDescent="0.3">
      <c r="A1" s="32" t="s">
        <v>26</v>
      </c>
      <c r="B1" s="32"/>
      <c r="C1" s="32"/>
      <c r="D1" s="32"/>
      <c r="E1" s="32"/>
      <c r="F1" s="32"/>
      <c r="G1" s="32"/>
      <c r="H1" s="32"/>
    </row>
    <row r="2" spans="1:8" x14ac:dyDescent="0.3">
      <c r="A2" s="1" t="s">
        <v>18</v>
      </c>
      <c r="B2" s="1" t="s">
        <v>19</v>
      </c>
      <c r="C2" s="1" t="s">
        <v>20</v>
      </c>
      <c r="D2" s="1" t="s">
        <v>11</v>
      </c>
      <c r="E2" s="1" t="s">
        <v>12</v>
      </c>
      <c r="F2" s="1" t="s">
        <v>13</v>
      </c>
      <c r="G2" s="1" t="s">
        <v>14</v>
      </c>
      <c r="H2"/>
    </row>
    <row r="3" spans="1:8" x14ac:dyDescent="0.3">
      <c r="A3" s="1">
        <v>1997</v>
      </c>
      <c r="B3" s="1">
        <v>21</v>
      </c>
      <c r="C3" s="1" t="s">
        <v>24</v>
      </c>
      <c r="D3" s="3">
        <v>33.799999999999997</v>
      </c>
      <c r="E3" s="3">
        <v>43.3</v>
      </c>
      <c r="F3" s="3">
        <v>30.9</v>
      </c>
      <c r="G3" s="3">
        <v>51.4</v>
      </c>
      <c r="H3"/>
    </row>
    <row r="4" spans="1:8" x14ac:dyDescent="0.3">
      <c r="A4" s="1">
        <v>1998</v>
      </c>
      <c r="B4" s="1">
        <v>20</v>
      </c>
      <c r="C4" s="1" t="s">
        <v>24</v>
      </c>
      <c r="D4" s="3">
        <v>33.4</v>
      </c>
      <c r="E4" s="3">
        <v>42.9</v>
      </c>
      <c r="F4" s="3">
        <v>30.8</v>
      </c>
      <c r="G4" s="3">
        <v>51.1</v>
      </c>
      <c r="H4"/>
    </row>
    <row r="5" spans="1:8" x14ac:dyDescent="0.3">
      <c r="A5" s="1">
        <v>1999</v>
      </c>
      <c r="B5" s="1">
        <v>19</v>
      </c>
      <c r="C5" s="1" t="s">
        <v>24</v>
      </c>
      <c r="D5" s="3">
        <v>33</v>
      </c>
      <c r="E5" s="3">
        <v>42.5</v>
      </c>
      <c r="F5" s="3">
        <v>30.7</v>
      </c>
      <c r="G5" s="3">
        <v>50.8</v>
      </c>
      <c r="H5"/>
    </row>
    <row r="6" spans="1:8" x14ac:dyDescent="0.3">
      <c r="A6" s="1">
        <v>2000</v>
      </c>
      <c r="B6" s="1">
        <v>18</v>
      </c>
      <c r="C6" s="1" t="s">
        <v>24</v>
      </c>
      <c r="D6" s="3">
        <v>32.6</v>
      </c>
      <c r="E6" s="3">
        <v>42.1</v>
      </c>
      <c r="F6" s="3">
        <v>30.5</v>
      </c>
      <c r="G6" s="3">
        <v>50.2</v>
      </c>
      <c r="H6"/>
    </row>
    <row r="7" spans="1:8" x14ac:dyDescent="0.3">
      <c r="A7" s="1">
        <v>2001</v>
      </c>
      <c r="B7" s="1">
        <v>17</v>
      </c>
      <c r="C7" s="1" t="s">
        <v>24</v>
      </c>
      <c r="D7" s="3">
        <v>32.200000000000003</v>
      </c>
      <c r="E7" s="3">
        <v>41.7</v>
      </c>
      <c r="F7" s="3">
        <v>30.5</v>
      </c>
      <c r="G7" s="3">
        <v>49.5</v>
      </c>
      <c r="H7"/>
    </row>
    <row r="8" spans="1:8" x14ac:dyDescent="0.3">
      <c r="A8" s="1">
        <v>2002</v>
      </c>
      <c r="B8" s="1">
        <v>16</v>
      </c>
      <c r="C8" s="1" t="s">
        <v>23</v>
      </c>
      <c r="D8" s="3">
        <v>32.4</v>
      </c>
      <c r="E8" s="3">
        <v>41.9</v>
      </c>
      <c r="F8" s="3">
        <v>30.4</v>
      </c>
      <c r="G8" s="3">
        <v>48.8</v>
      </c>
      <c r="H8"/>
    </row>
    <row r="9" spans="1:8" x14ac:dyDescent="0.3">
      <c r="A9" s="1">
        <v>2003</v>
      </c>
      <c r="B9" s="1">
        <v>15</v>
      </c>
      <c r="C9" s="1" t="s">
        <v>23</v>
      </c>
      <c r="D9" s="3">
        <v>32</v>
      </c>
      <c r="E9" s="3">
        <v>41.5</v>
      </c>
      <c r="F9" s="3">
        <v>30.4</v>
      </c>
      <c r="G9" s="3">
        <v>48.6</v>
      </c>
      <c r="H9"/>
    </row>
    <row r="10" spans="1:8" x14ac:dyDescent="0.3">
      <c r="A10" s="1">
        <v>2004</v>
      </c>
      <c r="B10" s="1">
        <v>14</v>
      </c>
      <c r="C10" s="1" t="s">
        <v>22</v>
      </c>
      <c r="D10" s="3">
        <v>32.200000000000003</v>
      </c>
      <c r="E10" s="3">
        <v>41.7</v>
      </c>
      <c r="F10" s="3">
        <v>30.2</v>
      </c>
      <c r="G10" s="3">
        <v>48.2</v>
      </c>
      <c r="H10"/>
    </row>
    <row r="11" spans="1:8" x14ac:dyDescent="0.3">
      <c r="A11" s="1">
        <v>2005</v>
      </c>
      <c r="B11" s="1">
        <v>13</v>
      </c>
      <c r="C11" s="1" t="s">
        <v>22</v>
      </c>
      <c r="D11" s="3">
        <v>31.8</v>
      </c>
      <c r="E11" s="3">
        <v>41.3</v>
      </c>
      <c r="F11" s="3">
        <v>30</v>
      </c>
      <c r="G11" s="3">
        <v>47.8</v>
      </c>
      <c r="H11"/>
    </row>
    <row r="12" spans="1:8" x14ac:dyDescent="0.3">
      <c r="A12" s="1">
        <v>2006</v>
      </c>
      <c r="B12" s="1">
        <v>12</v>
      </c>
      <c r="C12" s="1" t="s">
        <v>21</v>
      </c>
      <c r="D12" s="3">
        <v>32</v>
      </c>
      <c r="E12" s="3">
        <v>41.5</v>
      </c>
      <c r="F12" s="3">
        <v>29.8</v>
      </c>
      <c r="G12" s="3">
        <v>47.3</v>
      </c>
      <c r="H12"/>
    </row>
    <row r="13" spans="1:8" x14ac:dyDescent="0.3">
      <c r="A13" s="1">
        <v>2007</v>
      </c>
      <c r="B13" s="1">
        <v>11</v>
      </c>
      <c r="C13" s="1" t="s">
        <v>21</v>
      </c>
      <c r="D13" s="3">
        <v>31.6</v>
      </c>
      <c r="E13" s="3">
        <v>41.1</v>
      </c>
      <c r="F13" s="3">
        <v>29.6</v>
      </c>
      <c r="G13" s="3">
        <v>47.1</v>
      </c>
      <c r="H13"/>
    </row>
    <row r="14" spans="1:8" x14ac:dyDescent="0.3">
      <c r="H14"/>
    </row>
    <row r="16" spans="1:8" x14ac:dyDescent="0.3">
      <c r="A16" s="27" t="s">
        <v>25</v>
      </c>
      <c r="B16" s="27"/>
      <c r="C16" s="27"/>
      <c r="D16" s="27"/>
      <c r="E16" s="27"/>
      <c r="F16" s="27"/>
      <c r="G16" s="27"/>
    </row>
    <row r="17" spans="1:8" x14ac:dyDescent="0.3">
      <c r="A17" s="1" t="s">
        <v>18</v>
      </c>
      <c r="B17" s="1" t="s">
        <v>19</v>
      </c>
      <c r="C17" s="1" t="s">
        <v>20</v>
      </c>
      <c r="D17" s="1" t="s">
        <v>11</v>
      </c>
      <c r="E17" s="1" t="s">
        <v>12</v>
      </c>
      <c r="F17" s="1" t="s">
        <v>13</v>
      </c>
      <c r="G17" s="1" t="s">
        <v>14</v>
      </c>
      <c r="H17" s="27"/>
    </row>
    <row r="18" spans="1:8" x14ac:dyDescent="0.3">
      <c r="A18" s="1">
        <v>1997</v>
      </c>
      <c r="B18" s="1">
        <v>21</v>
      </c>
      <c r="C18" s="27" t="s">
        <v>24</v>
      </c>
      <c r="D18" s="3">
        <v>35.6</v>
      </c>
      <c r="E18" s="3">
        <v>45.1</v>
      </c>
      <c r="F18" s="3">
        <v>32.4</v>
      </c>
      <c r="G18" s="3">
        <v>56.2</v>
      </c>
      <c r="H18"/>
    </row>
    <row r="19" spans="1:8" x14ac:dyDescent="0.3">
      <c r="A19" s="1">
        <v>1998</v>
      </c>
      <c r="B19" s="1">
        <v>20</v>
      </c>
      <c r="C19" s="27" t="s">
        <v>24</v>
      </c>
      <c r="D19" s="3">
        <v>35.200000000000003</v>
      </c>
      <c r="E19" s="3">
        <v>44.7</v>
      </c>
      <c r="F19" s="3">
        <v>32.200000000000003</v>
      </c>
      <c r="G19" s="3">
        <v>55</v>
      </c>
      <c r="H19"/>
    </row>
    <row r="20" spans="1:8" x14ac:dyDescent="0.3">
      <c r="A20" s="1">
        <v>1999</v>
      </c>
      <c r="B20" s="1">
        <v>19</v>
      </c>
      <c r="C20" s="27" t="s">
        <v>24</v>
      </c>
      <c r="D20" s="3">
        <v>34.799999999999997</v>
      </c>
      <c r="E20" s="3">
        <v>44.3</v>
      </c>
      <c r="F20" s="3">
        <v>31.8</v>
      </c>
      <c r="G20" s="3">
        <v>53.6</v>
      </c>
      <c r="H20"/>
    </row>
    <row r="21" spans="1:8" x14ac:dyDescent="0.3">
      <c r="A21" s="1">
        <v>2000</v>
      </c>
      <c r="B21" s="1">
        <v>18</v>
      </c>
      <c r="C21" s="27" t="s">
        <v>24</v>
      </c>
      <c r="D21" s="3">
        <v>34.4</v>
      </c>
      <c r="E21" s="3">
        <v>43.9</v>
      </c>
      <c r="F21" s="3">
        <v>31.6</v>
      </c>
      <c r="G21" s="3">
        <v>52.4</v>
      </c>
      <c r="H21"/>
    </row>
    <row r="22" spans="1:8" x14ac:dyDescent="0.3">
      <c r="A22" s="1">
        <v>2001</v>
      </c>
      <c r="B22" s="1">
        <v>17</v>
      </c>
      <c r="C22" s="27" t="s">
        <v>24</v>
      </c>
      <c r="D22" s="3">
        <v>34</v>
      </c>
      <c r="E22" s="3">
        <v>43.5</v>
      </c>
      <c r="F22" s="3">
        <v>31.4</v>
      </c>
      <c r="G22" s="3">
        <v>51.2</v>
      </c>
      <c r="H22"/>
    </row>
    <row r="23" spans="1:8" x14ac:dyDescent="0.3">
      <c r="A23" s="1">
        <v>2002</v>
      </c>
      <c r="B23" s="1">
        <v>16</v>
      </c>
      <c r="C23" s="27" t="s">
        <v>23</v>
      </c>
      <c r="D23" s="3">
        <v>34</v>
      </c>
      <c r="E23" s="3">
        <v>43.5</v>
      </c>
      <c r="F23" s="3">
        <v>31.2</v>
      </c>
      <c r="G23" s="3">
        <v>50.3</v>
      </c>
      <c r="H23"/>
    </row>
    <row r="24" spans="1:8" x14ac:dyDescent="0.3">
      <c r="A24" s="1">
        <v>2003</v>
      </c>
      <c r="B24" s="1">
        <v>15</v>
      </c>
      <c r="C24" s="27" t="s">
        <v>23</v>
      </c>
      <c r="D24" s="3">
        <v>33.200000000000003</v>
      </c>
      <c r="E24" s="3">
        <v>42.7</v>
      </c>
      <c r="F24" s="3">
        <v>31</v>
      </c>
      <c r="G24" s="3">
        <v>49.6</v>
      </c>
      <c r="H24"/>
    </row>
    <row r="25" spans="1:8" x14ac:dyDescent="0.3">
      <c r="A25" s="1">
        <v>2004</v>
      </c>
      <c r="B25" s="1">
        <v>14</v>
      </c>
      <c r="C25" s="27" t="s">
        <v>22</v>
      </c>
      <c r="D25" s="3">
        <v>32.799999999999997</v>
      </c>
      <c r="E25" s="3">
        <v>42.3</v>
      </c>
      <c r="F25" s="3">
        <v>30.8</v>
      </c>
      <c r="G25" s="3">
        <v>48.9</v>
      </c>
      <c r="H25"/>
    </row>
    <row r="26" spans="1:8" x14ac:dyDescent="0.3">
      <c r="A26" s="1">
        <v>2005</v>
      </c>
      <c r="B26" s="1">
        <v>13</v>
      </c>
      <c r="C26" s="27" t="s">
        <v>22</v>
      </c>
      <c r="D26" s="3">
        <v>32.200000000000003</v>
      </c>
      <c r="E26" s="3">
        <v>41.7</v>
      </c>
      <c r="F26" s="3">
        <v>30.4</v>
      </c>
      <c r="G26" s="3">
        <v>48.2</v>
      </c>
      <c r="H26"/>
    </row>
    <row r="27" spans="1:8" x14ac:dyDescent="0.3">
      <c r="A27" s="1">
        <v>2006</v>
      </c>
      <c r="B27" s="1">
        <v>12</v>
      </c>
      <c r="C27" s="27" t="s">
        <v>21</v>
      </c>
      <c r="D27" s="3">
        <v>31.8</v>
      </c>
      <c r="E27" s="3">
        <v>41.3</v>
      </c>
      <c r="F27" s="3">
        <v>29.4</v>
      </c>
      <c r="G27" s="3">
        <v>46.9</v>
      </c>
      <c r="H27"/>
    </row>
    <row r="28" spans="1:8" x14ac:dyDescent="0.3">
      <c r="A28" s="27">
        <v>2007</v>
      </c>
      <c r="B28" s="27">
        <v>11</v>
      </c>
      <c r="C28" s="27" t="s">
        <v>21</v>
      </c>
      <c r="D28" s="3">
        <v>31.4</v>
      </c>
      <c r="E28" s="3">
        <v>40.9</v>
      </c>
      <c r="F28" s="3">
        <v>29.4</v>
      </c>
      <c r="G28" s="3">
        <v>46.9</v>
      </c>
      <c r="H28"/>
    </row>
    <row r="29" spans="1:8" x14ac:dyDescent="0.3">
      <c r="H29"/>
    </row>
  </sheetData>
  <mergeCells count="1">
    <mergeCell ref="A1:H1"/>
  </mergeCells>
  <pageMargins left="0.7" right="0.7" top="0.78740157499999996" bottom="0.78740157499999996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5"/>
  <sheetViews>
    <sheetView zoomScale="85" zoomScaleNormal="85" workbookViewId="0">
      <pane xSplit="11" ySplit="2" topLeftCell="L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RowHeight="14.4" x14ac:dyDescent="0.3"/>
  <cols>
    <col min="1" max="1" width="21.109375" bestFit="1" customWidth="1"/>
    <col min="2" max="2" width="12.77734375" bestFit="1" customWidth="1"/>
    <col min="3" max="3" width="5.44140625" style="27" bestFit="1" customWidth="1"/>
    <col min="4" max="4" width="5.77734375" style="27" bestFit="1" customWidth="1"/>
    <col min="5" max="5" width="22.77734375" bestFit="1" customWidth="1"/>
    <col min="6" max="6" width="7.6640625" style="27" bestFit="1" customWidth="1"/>
    <col min="7" max="7" width="32.33203125" hidden="1" customWidth="1"/>
    <col min="8" max="8" width="10.109375" style="27" bestFit="1" customWidth="1"/>
    <col min="9" max="9" width="7.6640625" style="27" bestFit="1" customWidth="1"/>
    <col min="10" max="10" width="15.109375" style="27" bestFit="1" customWidth="1"/>
    <col min="11" max="11" width="14.77734375" style="27" bestFit="1" customWidth="1"/>
    <col min="12" max="15" width="11.44140625" style="26" hidden="1" customWidth="1"/>
    <col min="16" max="17" width="10.77734375" style="12" customWidth="1"/>
    <col min="18" max="18" width="10.77734375" style="13" customWidth="1"/>
    <col min="19" max="20" width="10.77734375" style="12" customWidth="1"/>
    <col min="21" max="21" width="10.77734375" style="13" customWidth="1"/>
    <col min="22" max="23" width="10.77734375" style="12" customWidth="1"/>
    <col min="24" max="24" width="10.77734375" style="13" customWidth="1"/>
    <col min="25" max="39" width="10.77734375" style="29"/>
    <col min="40" max="48" width="10.77734375" style="30"/>
  </cols>
  <sheetData>
    <row r="1" spans="1:48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H1" s="32" t="s">
        <v>232</v>
      </c>
      <c r="I1" s="32"/>
      <c r="J1" s="32"/>
      <c r="K1" s="31" t="s">
        <v>10</v>
      </c>
      <c r="L1" s="35" t="s">
        <v>17</v>
      </c>
      <c r="M1" s="35"/>
      <c r="N1" s="35"/>
      <c r="O1" s="35"/>
      <c r="P1" s="36" t="s">
        <v>6</v>
      </c>
      <c r="Q1" s="36"/>
      <c r="R1" s="36"/>
      <c r="S1" s="36"/>
      <c r="T1" s="36"/>
      <c r="U1" s="36"/>
      <c r="V1" s="36"/>
      <c r="W1" s="36"/>
      <c r="X1" s="36"/>
      <c r="Y1" s="33" t="s">
        <v>281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4" t="s">
        <v>7</v>
      </c>
      <c r="AO1" s="34"/>
      <c r="AP1" s="34"/>
      <c r="AQ1" s="34"/>
      <c r="AR1" s="34"/>
      <c r="AS1" s="34"/>
      <c r="AT1" s="34"/>
      <c r="AU1" s="34"/>
      <c r="AV1" s="34"/>
    </row>
    <row r="2" spans="1:48" s="4" customFormat="1" x14ac:dyDescent="0.3">
      <c r="A2" s="31"/>
      <c r="B2" s="31"/>
      <c r="C2" s="31"/>
      <c r="D2" s="31"/>
      <c r="E2" s="31"/>
      <c r="F2" s="4" t="s">
        <v>8</v>
      </c>
      <c r="G2" s="4" t="s">
        <v>5</v>
      </c>
      <c r="H2" s="4" t="s">
        <v>20</v>
      </c>
      <c r="I2" s="4" t="s">
        <v>30</v>
      </c>
      <c r="J2" s="4" t="s">
        <v>9</v>
      </c>
      <c r="K2" s="31"/>
      <c r="L2" s="10" t="s">
        <v>11</v>
      </c>
      <c r="M2" s="10" t="s">
        <v>12</v>
      </c>
      <c r="N2" s="10" t="s">
        <v>13</v>
      </c>
      <c r="O2" s="10" t="s">
        <v>14</v>
      </c>
      <c r="P2" s="7" t="s">
        <v>11</v>
      </c>
      <c r="Q2" s="7" t="s">
        <v>12</v>
      </c>
      <c r="R2" s="21" t="s">
        <v>27</v>
      </c>
      <c r="S2" s="7" t="s">
        <v>13</v>
      </c>
      <c r="T2" s="7" t="s">
        <v>14</v>
      </c>
      <c r="U2" s="21" t="s">
        <v>27</v>
      </c>
      <c r="V2" s="7" t="s">
        <v>15</v>
      </c>
      <c r="W2" s="7" t="s">
        <v>16</v>
      </c>
      <c r="X2" s="21" t="s">
        <v>27</v>
      </c>
      <c r="Y2" s="6" t="s">
        <v>233</v>
      </c>
      <c r="Z2" s="6" t="s">
        <v>234</v>
      </c>
      <c r="AA2" s="22" t="s">
        <v>27</v>
      </c>
      <c r="AB2" s="6" t="s">
        <v>235</v>
      </c>
      <c r="AC2" s="6" t="s">
        <v>236</v>
      </c>
      <c r="AD2" s="22" t="s">
        <v>27</v>
      </c>
      <c r="AE2" s="6" t="s">
        <v>237</v>
      </c>
      <c r="AF2" s="6" t="s">
        <v>238</v>
      </c>
      <c r="AG2" s="22" t="s">
        <v>27</v>
      </c>
      <c r="AH2" s="6" t="s">
        <v>239</v>
      </c>
      <c r="AI2" s="6" t="s">
        <v>240</v>
      </c>
      <c r="AJ2" s="22" t="s">
        <v>27</v>
      </c>
      <c r="AK2" s="6" t="s">
        <v>282</v>
      </c>
      <c r="AL2" s="6" t="s">
        <v>283</v>
      </c>
      <c r="AM2" s="22" t="s">
        <v>27</v>
      </c>
      <c r="AN2" s="5" t="s">
        <v>11</v>
      </c>
      <c r="AO2" s="5" t="s">
        <v>12</v>
      </c>
      <c r="AP2" s="23" t="s">
        <v>27</v>
      </c>
      <c r="AQ2" s="5" t="s">
        <v>13</v>
      </c>
      <c r="AR2" s="5" t="s">
        <v>14</v>
      </c>
      <c r="AS2" s="23" t="s">
        <v>27</v>
      </c>
      <c r="AT2" s="5" t="s">
        <v>15</v>
      </c>
      <c r="AU2" s="5" t="s">
        <v>16</v>
      </c>
      <c r="AV2" s="23" t="s">
        <v>27</v>
      </c>
    </row>
    <row r="3" spans="1:48" x14ac:dyDescent="0.3">
      <c r="A3" t="s">
        <v>92</v>
      </c>
      <c r="B3" t="s">
        <v>91</v>
      </c>
      <c r="C3" s="11">
        <v>2004</v>
      </c>
      <c r="D3" s="27">
        <v>14</v>
      </c>
      <c r="E3" t="s">
        <v>170</v>
      </c>
      <c r="F3" s="27" t="s">
        <v>29</v>
      </c>
      <c r="G3" t="s">
        <v>202</v>
      </c>
      <c r="H3" s="9">
        <f t="shared" ref="H3:H15" si="0">R3+AA3+AD3+AP3</f>
        <v>1</v>
      </c>
      <c r="I3" s="9">
        <f t="shared" ref="I3:I15" si="1">U3+X3+AG3+AJ3+AM3+AS3+AV3</f>
        <v>1</v>
      </c>
      <c r="J3" s="27" t="str">
        <f t="shared" ref="J3:J15" si="2">IF(AND(H3&gt;0,I3&gt;0),"Ja","Nein")</f>
        <v>Ja</v>
      </c>
      <c r="K3" s="3">
        <f>MAX(Q3,Z3,AC3,AO3)+LARGE((Q3,Z3,AC3,AO3),2)+MAX(T3,W3,AF3,AI3,AL3,AR3,AU3)+LARGE((T3,W3,AF3,AI3,AL3,AR3,AU3),2)</f>
        <v>138.715</v>
      </c>
      <c r="L3" s="26">
        <f>IF($F3="M",VLOOKUP($C3,Kader_M[],4,1),VLOOKUP($C3,Kader_W[],4,1))</f>
        <v>32.200000000000003</v>
      </c>
      <c r="M3" s="26">
        <f>IF($F3="M",VLOOKUP($C3,Kader_M[],5,1),VLOOKUP($C3,Kader_W[],5,1))</f>
        <v>41.7</v>
      </c>
      <c r="N3" s="26">
        <f>IF($F3="M",VLOOKUP($C3,Kader_M[],6,1),VLOOKUP($C3,Kader_W[],6,1))</f>
        <v>30.2</v>
      </c>
      <c r="O3" s="26">
        <f>IF($F3="M",VLOOKUP($C3,Kader_M[],7,1),VLOOKUP($C3,Kader_W[],7,1))</f>
        <v>48.2</v>
      </c>
      <c r="P3" s="12">
        <v>32.655000000000001</v>
      </c>
      <c r="Q3" s="12">
        <v>42.255000000000003</v>
      </c>
      <c r="R3" s="18">
        <f t="shared" ref="R3:R15" si="3">IF(OR(P3&lt;$L3,Q3&lt;$M3),0,1)</f>
        <v>1</v>
      </c>
      <c r="S3" s="12">
        <v>30.615000000000002</v>
      </c>
      <c r="T3" s="12">
        <v>48.615000000000002</v>
      </c>
      <c r="U3" s="18">
        <f t="shared" ref="U3:U15" si="4">IF(OR(S3&lt;$N3,T3&lt;$O3),0,1)</f>
        <v>1</v>
      </c>
      <c r="V3" s="12">
        <v>30.145</v>
      </c>
      <c r="W3" s="12">
        <v>47.844999999999999</v>
      </c>
      <c r="X3" s="18">
        <f t="shared" ref="X3:X15" si="5">IF(OR(V3&lt;$N3,W3&lt;$O3),0,1)</f>
        <v>0</v>
      </c>
      <c r="Z3" s="14">
        <v>0</v>
      </c>
      <c r="AA3" s="19">
        <f t="shared" ref="AA3:AA10" si="6">IF(OR(Y3&lt;$L3,Z3&lt;$M3),0,1)</f>
        <v>0</v>
      </c>
      <c r="AD3" s="19">
        <f t="shared" ref="AD3:AD10" si="7">IF(OR(AB3&lt;$L3,AC3&lt;$M3),0,1)</f>
        <v>0</v>
      </c>
      <c r="AG3" s="19">
        <f t="shared" ref="AG3:AG10" si="8">IF(OR(AE3&lt;$N3,AF3&lt;$O3),0,1)</f>
        <v>0</v>
      </c>
      <c r="AJ3" s="19">
        <f t="shared" ref="AJ3:AJ10" si="9">IF(OR(AH3&lt;$N3,AI3&lt;$O3),0,1)</f>
        <v>0</v>
      </c>
      <c r="AM3" s="19">
        <f t="shared" ref="AM3:AM10" si="10">IF(OR(AK3&lt;$N3,AL3&lt;$O3),0,1)</f>
        <v>0</v>
      </c>
      <c r="AP3" s="20">
        <f t="shared" ref="AP3:AP10" si="11">IF(OR(AN3&lt;$L3,AO3&lt;$M3),0,1)</f>
        <v>0</v>
      </c>
      <c r="AS3" s="20">
        <f t="shared" ref="AS3:AS10" si="12">IF(OR(AQ3&lt;$N3,AR3&lt;$O3),0,1)</f>
        <v>0</v>
      </c>
      <c r="AV3" s="20">
        <f t="shared" ref="AV3:AV10" si="13">IF(OR(AT3&lt;$N3,AU3&lt;$O3),0,1)</f>
        <v>0</v>
      </c>
    </row>
    <row r="4" spans="1:48" x14ac:dyDescent="0.3">
      <c r="A4" t="s">
        <v>144</v>
      </c>
      <c r="B4" t="s">
        <v>143</v>
      </c>
      <c r="C4" s="11">
        <v>2004</v>
      </c>
      <c r="D4" s="27">
        <v>14</v>
      </c>
      <c r="E4" t="s">
        <v>166</v>
      </c>
      <c r="F4" s="27" t="s">
        <v>29</v>
      </c>
      <c r="G4" t="s">
        <v>229</v>
      </c>
      <c r="H4" s="9">
        <f t="shared" si="0"/>
        <v>0</v>
      </c>
      <c r="I4" s="9">
        <f t="shared" si="1"/>
        <v>2</v>
      </c>
      <c r="J4" s="27" t="str">
        <f t="shared" si="2"/>
        <v>Nein</v>
      </c>
      <c r="K4" s="3">
        <f>MAX(Q4,Z4,AC4,AO4)+LARGE((Q4,Z4,AC4,AO4),2)+MAX(T4,W4,AF4,AI4,AL4,AR4,AU4)+LARGE((T4,W4,AF4,AI4,AL4,AR4,AU4),2)</f>
        <v>140.26999999999998</v>
      </c>
      <c r="L4" s="26">
        <f>IF($F4="M",VLOOKUP($C4,Kader_M[],4,1),VLOOKUP($C4,Kader_W[],4,1))</f>
        <v>32.200000000000003</v>
      </c>
      <c r="M4" s="26">
        <f>IF($F4="M",VLOOKUP($C4,Kader_M[],5,1),VLOOKUP($C4,Kader_W[],5,1))</f>
        <v>41.7</v>
      </c>
      <c r="N4" s="26">
        <f>IF($F4="M",VLOOKUP($C4,Kader_M[],6,1),VLOOKUP($C4,Kader_W[],6,1))</f>
        <v>30.2</v>
      </c>
      <c r="O4" s="26">
        <f>IF($F4="M",VLOOKUP($C4,Kader_M[],7,1),VLOOKUP($C4,Kader_W[],7,1))</f>
        <v>48.2</v>
      </c>
      <c r="P4" s="12">
        <v>32.185000000000002</v>
      </c>
      <c r="Q4" s="12">
        <v>41.984999999999999</v>
      </c>
      <c r="R4" s="18">
        <f t="shared" si="3"/>
        <v>0</v>
      </c>
      <c r="S4" s="12">
        <v>30.605</v>
      </c>
      <c r="T4" s="12">
        <v>48.704999999999998</v>
      </c>
      <c r="U4" s="18">
        <f t="shared" si="4"/>
        <v>1</v>
      </c>
      <c r="V4" s="12">
        <v>31.58</v>
      </c>
      <c r="W4" s="12">
        <v>49.58</v>
      </c>
      <c r="X4" s="18">
        <f t="shared" si="5"/>
        <v>1</v>
      </c>
      <c r="Z4" s="14">
        <v>0</v>
      </c>
      <c r="AA4" s="19">
        <f t="shared" si="6"/>
        <v>0</v>
      </c>
      <c r="AD4" s="19">
        <f t="shared" si="7"/>
        <v>0</v>
      </c>
      <c r="AG4" s="19">
        <f t="shared" si="8"/>
        <v>0</v>
      </c>
      <c r="AJ4" s="19">
        <f t="shared" si="9"/>
        <v>0</v>
      </c>
      <c r="AM4" s="19">
        <f t="shared" si="10"/>
        <v>0</v>
      </c>
      <c r="AP4" s="20">
        <f t="shared" si="11"/>
        <v>0</v>
      </c>
      <c r="AS4" s="20">
        <f t="shared" si="12"/>
        <v>0</v>
      </c>
      <c r="AV4" s="20">
        <f t="shared" si="13"/>
        <v>0</v>
      </c>
    </row>
    <row r="5" spans="1:48" x14ac:dyDescent="0.3">
      <c r="A5" t="s">
        <v>121</v>
      </c>
      <c r="B5" t="s">
        <v>120</v>
      </c>
      <c r="C5" s="11">
        <v>2004</v>
      </c>
      <c r="D5" s="27">
        <v>14</v>
      </c>
      <c r="E5" t="s">
        <v>150</v>
      </c>
      <c r="F5" s="27" t="s">
        <v>29</v>
      </c>
      <c r="G5" t="s">
        <v>216</v>
      </c>
      <c r="H5" s="9">
        <f t="shared" si="0"/>
        <v>0</v>
      </c>
      <c r="I5" s="9">
        <f t="shared" si="1"/>
        <v>0</v>
      </c>
      <c r="J5" s="27" t="str">
        <f t="shared" si="2"/>
        <v>Nein</v>
      </c>
      <c r="K5" s="3">
        <f>MAX(Q5,Z5,AC5,AO5)+LARGE((Q5,Z5,AC5,AO5),2)+MAX(T5,W5,AF5,AI5,AL5,AR5,AU5)+LARGE((T5,W5,AF5,AI5,AL5,AR5,AU5),2)</f>
        <v>87.694999999999993</v>
      </c>
      <c r="L5" s="26">
        <f>IF($F5="M",VLOOKUP($C5,Kader_M[],4,1),VLOOKUP($C5,Kader_W[],4,1))</f>
        <v>32.200000000000003</v>
      </c>
      <c r="M5" s="26">
        <f>IF($F5="M",VLOOKUP($C5,Kader_M[],5,1),VLOOKUP($C5,Kader_W[],5,1))</f>
        <v>41.7</v>
      </c>
      <c r="N5" s="26">
        <f>IF($F5="M",VLOOKUP($C5,Kader_M[],6,1),VLOOKUP($C5,Kader_W[],6,1))</f>
        <v>30.2</v>
      </c>
      <c r="O5" s="26">
        <f>IF($F5="M",VLOOKUP($C5,Kader_M[],7,1),VLOOKUP($C5,Kader_W[],7,1))</f>
        <v>48.2</v>
      </c>
      <c r="P5" s="12">
        <v>30.535</v>
      </c>
      <c r="Q5" s="12">
        <v>39.935000000000002</v>
      </c>
      <c r="R5" s="18">
        <f t="shared" si="3"/>
        <v>0</v>
      </c>
      <c r="S5" s="12">
        <v>30.660000000000004</v>
      </c>
      <c r="T5" s="12">
        <v>47.76</v>
      </c>
      <c r="U5" s="18">
        <f t="shared" si="4"/>
        <v>0</v>
      </c>
      <c r="W5" s="12">
        <v>0</v>
      </c>
      <c r="X5" s="18">
        <f t="shared" si="5"/>
        <v>0</v>
      </c>
      <c r="Z5" s="14">
        <v>0</v>
      </c>
      <c r="AA5" s="19">
        <f t="shared" si="6"/>
        <v>0</v>
      </c>
      <c r="AD5" s="19">
        <f t="shared" si="7"/>
        <v>0</v>
      </c>
      <c r="AG5" s="19">
        <f t="shared" si="8"/>
        <v>0</v>
      </c>
      <c r="AJ5" s="19">
        <f t="shared" si="9"/>
        <v>0</v>
      </c>
      <c r="AM5" s="19">
        <f t="shared" si="10"/>
        <v>0</v>
      </c>
      <c r="AP5" s="20">
        <f t="shared" si="11"/>
        <v>0</v>
      </c>
      <c r="AS5" s="20">
        <f t="shared" si="12"/>
        <v>0</v>
      </c>
      <c r="AV5" s="20">
        <f t="shared" si="13"/>
        <v>0</v>
      </c>
    </row>
    <row r="6" spans="1:48" x14ac:dyDescent="0.3">
      <c r="A6" t="s">
        <v>63</v>
      </c>
      <c r="B6" t="s">
        <v>62</v>
      </c>
      <c r="C6" s="11">
        <v>2004</v>
      </c>
      <c r="D6" s="27">
        <v>14</v>
      </c>
      <c r="E6" t="s">
        <v>151</v>
      </c>
      <c r="F6" s="27" t="s">
        <v>29</v>
      </c>
      <c r="G6" t="s">
        <v>188</v>
      </c>
      <c r="H6" s="9">
        <f t="shared" si="0"/>
        <v>0</v>
      </c>
      <c r="I6" s="9">
        <f t="shared" si="1"/>
        <v>0</v>
      </c>
      <c r="J6" s="27" t="str">
        <f t="shared" si="2"/>
        <v>Nein</v>
      </c>
      <c r="K6" s="3">
        <f>MAX(Q6,Z6,AC6,AO6)+LARGE((Q6,Z6,AC6,AO6),2)+MAX(T6,W6,AF6,AI6,AL6,AR6,AU6)+LARGE((T6,W6,AF6,AI6,AL6,AR6,AU6),2)</f>
        <v>85.4</v>
      </c>
      <c r="L6" s="26">
        <f>IF($F6="M",VLOOKUP($C6,Kader_M[],4,1),VLOOKUP($C6,Kader_W[],4,1))</f>
        <v>32.200000000000003</v>
      </c>
      <c r="M6" s="26">
        <f>IF($F6="M",VLOOKUP($C6,Kader_M[],5,1),VLOOKUP($C6,Kader_W[],5,1))</f>
        <v>41.7</v>
      </c>
      <c r="N6" s="26">
        <f>IF($F6="M",VLOOKUP($C6,Kader_M[],6,1),VLOOKUP($C6,Kader_W[],6,1))</f>
        <v>30.2</v>
      </c>
      <c r="O6" s="26">
        <f>IF($F6="M",VLOOKUP($C6,Kader_M[],7,1),VLOOKUP($C6,Kader_W[],7,1))</f>
        <v>48.2</v>
      </c>
      <c r="P6" s="12">
        <v>30.225000000000001</v>
      </c>
      <c r="Q6" s="12">
        <v>39.725000000000001</v>
      </c>
      <c r="R6" s="18">
        <f t="shared" si="3"/>
        <v>0</v>
      </c>
      <c r="S6" s="12">
        <v>27.574999999999999</v>
      </c>
      <c r="T6" s="12">
        <v>45.674999999999997</v>
      </c>
      <c r="U6" s="18">
        <f t="shared" si="4"/>
        <v>0</v>
      </c>
      <c r="W6" s="12">
        <v>0</v>
      </c>
      <c r="X6" s="18">
        <f t="shared" si="5"/>
        <v>0</v>
      </c>
      <c r="Z6" s="14">
        <v>0</v>
      </c>
      <c r="AA6" s="19">
        <f t="shared" si="6"/>
        <v>0</v>
      </c>
      <c r="AD6" s="19">
        <f t="shared" si="7"/>
        <v>0</v>
      </c>
      <c r="AG6" s="19">
        <f t="shared" si="8"/>
        <v>0</v>
      </c>
      <c r="AJ6" s="19">
        <f t="shared" si="9"/>
        <v>0</v>
      </c>
      <c r="AM6" s="19">
        <f t="shared" si="10"/>
        <v>0</v>
      </c>
      <c r="AP6" s="20">
        <f t="shared" si="11"/>
        <v>0</v>
      </c>
      <c r="AS6" s="20">
        <f t="shared" si="12"/>
        <v>0</v>
      </c>
      <c r="AV6" s="20">
        <f t="shared" si="13"/>
        <v>0</v>
      </c>
    </row>
    <row r="7" spans="1:48" x14ac:dyDescent="0.3">
      <c r="A7" t="s">
        <v>256</v>
      </c>
      <c r="B7" t="s">
        <v>261</v>
      </c>
      <c r="C7" s="28">
        <v>2004</v>
      </c>
      <c r="D7" s="27">
        <v>14</v>
      </c>
      <c r="E7" t="s">
        <v>296</v>
      </c>
      <c r="F7" s="27" t="s">
        <v>29</v>
      </c>
      <c r="G7" t="s">
        <v>245</v>
      </c>
      <c r="H7" s="9">
        <f t="shared" si="0"/>
        <v>0</v>
      </c>
      <c r="I7" s="9">
        <f t="shared" si="1"/>
        <v>0</v>
      </c>
      <c r="J7" s="27" t="str">
        <f t="shared" si="2"/>
        <v>Nein</v>
      </c>
      <c r="K7" s="3">
        <f>MAX(Q7,Z7,AC7,AO7)+LARGE((Q7,Z7,AC7,AO7),2)+MAX(T7,W7,AF7,AI7,AL7,AR7,AU7)+LARGE((T7,W7,AF7,AI7,AL7,AR7,AU7),2)</f>
        <v>83.844999999999999</v>
      </c>
      <c r="L7" s="26">
        <f>IF($F7="M",VLOOKUP($C7,Kader_M[],4,1),VLOOKUP($C7,Kader_W[],4,1))</f>
        <v>32.200000000000003</v>
      </c>
      <c r="M7" s="26">
        <f>IF($F7="M",VLOOKUP($C7,Kader_M[],5,1),VLOOKUP($C7,Kader_W[],5,1))</f>
        <v>41.7</v>
      </c>
      <c r="N7" s="26">
        <f>IF($F7="M",VLOOKUP($C7,Kader_M[],6,1),VLOOKUP($C7,Kader_W[],6,1))</f>
        <v>30.2</v>
      </c>
      <c r="O7" s="26">
        <f>IF($F7="M",VLOOKUP($C7,Kader_M[],7,1),VLOOKUP($C7,Kader_W[],7,1))</f>
        <v>48.2</v>
      </c>
      <c r="P7" s="12">
        <v>29.729999999999997</v>
      </c>
      <c r="Q7" s="12">
        <v>39.43</v>
      </c>
      <c r="R7" s="18">
        <f t="shared" si="3"/>
        <v>0</v>
      </c>
      <c r="S7" s="12">
        <v>26.715</v>
      </c>
      <c r="T7" s="12">
        <v>44.414999999999999</v>
      </c>
      <c r="U7" s="18">
        <f t="shared" si="4"/>
        <v>0</v>
      </c>
      <c r="W7" s="12">
        <v>0</v>
      </c>
      <c r="X7" s="18">
        <f t="shared" si="5"/>
        <v>0</v>
      </c>
      <c r="Z7" s="14">
        <v>0</v>
      </c>
      <c r="AA7" s="19">
        <f t="shared" si="6"/>
        <v>0</v>
      </c>
      <c r="AD7" s="19">
        <f t="shared" si="7"/>
        <v>0</v>
      </c>
      <c r="AG7" s="19">
        <f t="shared" si="8"/>
        <v>0</v>
      </c>
      <c r="AJ7" s="19">
        <f t="shared" si="9"/>
        <v>0</v>
      </c>
      <c r="AM7" s="19">
        <f t="shared" si="10"/>
        <v>0</v>
      </c>
      <c r="AP7" s="20">
        <f t="shared" si="11"/>
        <v>0</v>
      </c>
      <c r="AS7" s="20">
        <f t="shared" si="12"/>
        <v>0</v>
      </c>
      <c r="AV7" s="20">
        <f t="shared" si="13"/>
        <v>0</v>
      </c>
    </row>
    <row r="8" spans="1:48" x14ac:dyDescent="0.3">
      <c r="A8" t="s">
        <v>57</v>
      </c>
      <c r="B8" t="s">
        <v>56</v>
      </c>
      <c r="C8" s="11">
        <v>2005</v>
      </c>
      <c r="D8" s="27">
        <v>13</v>
      </c>
      <c r="E8" t="s">
        <v>159</v>
      </c>
      <c r="F8" s="27" t="s">
        <v>29</v>
      </c>
      <c r="G8" t="s">
        <v>185</v>
      </c>
      <c r="H8" s="9">
        <f t="shared" si="0"/>
        <v>0</v>
      </c>
      <c r="I8" s="9">
        <f t="shared" si="1"/>
        <v>0</v>
      </c>
      <c r="J8" s="27" t="str">
        <f t="shared" si="2"/>
        <v>Nein</v>
      </c>
      <c r="K8" s="3">
        <f>MAX(Q8,Z8,AC8,AO8)+LARGE((Q8,Z8,AC8,AO8),2)+MAX(T8,W8,AF8,AI8,AL8,AR8,AU8)+LARGE((T8,W8,AF8,AI8,AL8,AR8,AU8),2)</f>
        <v>81.93</v>
      </c>
      <c r="L8" s="26">
        <f>IF($F8="M",VLOOKUP($C8,Kader_M[],4,1),VLOOKUP($C8,Kader_W[],4,1))</f>
        <v>31.8</v>
      </c>
      <c r="M8" s="26">
        <f>IF($F8="M",VLOOKUP($C8,Kader_M[],5,1),VLOOKUP($C8,Kader_W[],5,1))</f>
        <v>41.3</v>
      </c>
      <c r="N8" s="26">
        <f>IF($F8="M",VLOOKUP($C8,Kader_M[],6,1),VLOOKUP($C8,Kader_W[],6,1))</f>
        <v>30</v>
      </c>
      <c r="O8" s="26">
        <f>IF($F8="M",VLOOKUP($C8,Kader_M[],7,1),VLOOKUP($C8,Kader_W[],7,1))</f>
        <v>47.8</v>
      </c>
      <c r="P8" s="12">
        <v>29.18</v>
      </c>
      <c r="Q8" s="12">
        <v>38.78</v>
      </c>
      <c r="R8" s="18">
        <f t="shared" si="3"/>
        <v>0</v>
      </c>
      <c r="S8" s="12">
        <v>26.45</v>
      </c>
      <c r="T8" s="12">
        <v>43.15</v>
      </c>
      <c r="U8" s="18">
        <f t="shared" si="4"/>
        <v>0</v>
      </c>
      <c r="W8" s="12">
        <v>0</v>
      </c>
      <c r="X8" s="18">
        <f t="shared" si="5"/>
        <v>0</v>
      </c>
      <c r="Z8" s="14">
        <v>0</v>
      </c>
      <c r="AA8" s="19">
        <f t="shared" si="6"/>
        <v>0</v>
      </c>
      <c r="AD8" s="19">
        <f t="shared" si="7"/>
        <v>0</v>
      </c>
      <c r="AG8" s="19">
        <f t="shared" si="8"/>
        <v>0</v>
      </c>
      <c r="AJ8" s="19">
        <f t="shared" si="9"/>
        <v>0</v>
      </c>
      <c r="AM8" s="19">
        <f t="shared" si="10"/>
        <v>0</v>
      </c>
      <c r="AP8" s="20">
        <f t="shared" si="11"/>
        <v>0</v>
      </c>
      <c r="AS8" s="20">
        <f t="shared" si="12"/>
        <v>0</v>
      </c>
      <c r="AV8" s="20">
        <f t="shared" si="13"/>
        <v>0</v>
      </c>
    </row>
    <row r="9" spans="1:48" x14ac:dyDescent="0.3">
      <c r="A9" t="s">
        <v>125</v>
      </c>
      <c r="B9" t="s">
        <v>124</v>
      </c>
      <c r="C9" s="11">
        <v>2004</v>
      </c>
      <c r="D9" s="27">
        <v>14</v>
      </c>
      <c r="E9" t="s">
        <v>155</v>
      </c>
      <c r="F9" s="27" t="s">
        <v>29</v>
      </c>
      <c r="G9" t="s">
        <v>218</v>
      </c>
      <c r="H9" s="9">
        <f t="shared" si="0"/>
        <v>0</v>
      </c>
      <c r="I9" s="9">
        <f t="shared" si="1"/>
        <v>0</v>
      </c>
      <c r="J9" s="27" t="str">
        <f t="shared" si="2"/>
        <v>Nein</v>
      </c>
      <c r="K9" s="3">
        <f>MAX(Q9,Z9,AC9,AO9)+LARGE((Q9,Z9,AC9,AO9),2)+MAX(T9,W9,AF9,AI9,AL9,AR9,AU9)+LARGE((T9,W9,AF9,AI9,AL9,AR9,AU9),2)</f>
        <v>60.9</v>
      </c>
      <c r="L9" s="26">
        <f>IF($F9="M",VLOOKUP($C9,Kader_M[],4,1),VLOOKUP($C9,Kader_W[],4,1))</f>
        <v>32.200000000000003</v>
      </c>
      <c r="M9" s="26">
        <f>IF($F9="M",VLOOKUP($C9,Kader_M[],5,1),VLOOKUP($C9,Kader_W[],5,1))</f>
        <v>41.7</v>
      </c>
      <c r="N9" s="26">
        <f>IF($F9="M",VLOOKUP($C9,Kader_M[],6,1),VLOOKUP($C9,Kader_W[],6,1))</f>
        <v>30.2</v>
      </c>
      <c r="O9" s="26">
        <f>IF($F9="M",VLOOKUP($C9,Kader_M[],7,1),VLOOKUP($C9,Kader_W[],7,1))</f>
        <v>48.2</v>
      </c>
      <c r="P9" s="12">
        <v>31.655000000000001</v>
      </c>
      <c r="Q9" s="12">
        <v>40.954999999999998</v>
      </c>
      <c r="R9" s="18">
        <f t="shared" si="3"/>
        <v>0</v>
      </c>
      <c r="S9" s="12">
        <v>11.545</v>
      </c>
      <c r="T9" s="12">
        <v>19.945</v>
      </c>
      <c r="U9" s="18">
        <f t="shared" si="4"/>
        <v>0</v>
      </c>
      <c r="W9" s="12">
        <v>0</v>
      </c>
      <c r="X9" s="18">
        <f t="shared" si="5"/>
        <v>0</v>
      </c>
      <c r="Z9" s="14">
        <v>0</v>
      </c>
      <c r="AA9" s="19">
        <f t="shared" si="6"/>
        <v>0</v>
      </c>
      <c r="AD9" s="19">
        <f t="shared" si="7"/>
        <v>0</v>
      </c>
      <c r="AG9" s="19">
        <f t="shared" si="8"/>
        <v>0</v>
      </c>
      <c r="AJ9" s="19">
        <f t="shared" si="9"/>
        <v>0</v>
      </c>
      <c r="AM9" s="19">
        <f t="shared" si="10"/>
        <v>0</v>
      </c>
      <c r="AP9" s="20">
        <f t="shared" si="11"/>
        <v>0</v>
      </c>
      <c r="AS9" s="20">
        <f t="shared" si="12"/>
        <v>0</v>
      </c>
      <c r="AV9" s="20">
        <f t="shared" si="13"/>
        <v>0</v>
      </c>
    </row>
    <row r="10" spans="1:48" x14ac:dyDescent="0.3">
      <c r="A10" t="s">
        <v>94</v>
      </c>
      <c r="B10" t="s">
        <v>93</v>
      </c>
      <c r="C10" s="11">
        <v>2004</v>
      </c>
      <c r="D10" s="27">
        <v>14</v>
      </c>
      <c r="E10" t="s">
        <v>158</v>
      </c>
      <c r="F10" s="27" t="s">
        <v>29</v>
      </c>
      <c r="G10" t="s">
        <v>203</v>
      </c>
      <c r="H10" s="9">
        <f t="shared" si="0"/>
        <v>0</v>
      </c>
      <c r="I10" s="9">
        <f t="shared" si="1"/>
        <v>0</v>
      </c>
      <c r="J10" s="27" t="str">
        <f t="shared" si="2"/>
        <v>Nein</v>
      </c>
      <c r="K10" s="3">
        <f>MAX(Q10,Z10,AC10,AO10)+LARGE((Q10,Z10,AC10,AO10),2)+MAX(T10,W10,AF10,AI10,AL10,AR10,AU10)+LARGE((T10,W10,AF10,AI10,AL10,AR10,AU10),2)</f>
        <v>56.134999999999998</v>
      </c>
      <c r="L10" s="26">
        <f>IF($F10="M",VLOOKUP($C10,Kader_M[],4,1),VLOOKUP($C10,Kader_W[],4,1))</f>
        <v>32.200000000000003</v>
      </c>
      <c r="M10" s="26">
        <f>IF($F10="M",VLOOKUP($C10,Kader_M[],5,1),VLOOKUP($C10,Kader_W[],5,1))</f>
        <v>41.7</v>
      </c>
      <c r="N10" s="26">
        <f>IF($F10="M",VLOOKUP($C10,Kader_M[],6,1),VLOOKUP($C10,Kader_W[],6,1))</f>
        <v>30.2</v>
      </c>
      <c r="O10" s="26">
        <f>IF($F10="M",VLOOKUP($C10,Kader_M[],7,1),VLOOKUP($C10,Kader_W[],7,1))</f>
        <v>48.2</v>
      </c>
      <c r="P10" s="12">
        <v>31.76</v>
      </c>
      <c r="Q10" s="12">
        <v>41.16</v>
      </c>
      <c r="R10" s="18">
        <f t="shared" si="3"/>
        <v>0</v>
      </c>
      <c r="S10" s="12">
        <v>8.875</v>
      </c>
      <c r="T10" s="12">
        <v>14.975</v>
      </c>
      <c r="U10" s="18">
        <f t="shared" si="4"/>
        <v>0</v>
      </c>
      <c r="W10" s="12">
        <v>0</v>
      </c>
      <c r="X10" s="18">
        <f t="shared" si="5"/>
        <v>0</v>
      </c>
      <c r="Z10" s="14">
        <v>0</v>
      </c>
      <c r="AA10" s="19">
        <f t="shared" si="6"/>
        <v>0</v>
      </c>
      <c r="AD10" s="19">
        <f t="shared" si="7"/>
        <v>0</v>
      </c>
      <c r="AG10" s="19">
        <f t="shared" si="8"/>
        <v>0</v>
      </c>
      <c r="AJ10" s="19">
        <f t="shared" si="9"/>
        <v>0</v>
      </c>
      <c r="AM10" s="19">
        <f t="shared" si="10"/>
        <v>0</v>
      </c>
      <c r="AP10" s="20">
        <f t="shared" si="11"/>
        <v>0</v>
      </c>
      <c r="AS10" s="20">
        <f t="shared" si="12"/>
        <v>0</v>
      </c>
      <c r="AV10" s="20">
        <f t="shared" si="13"/>
        <v>0</v>
      </c>
    </row>
    <row r="11" spans="1:48" x14ac:dyDescent="0.3">
      <c r="A11" t="s">
        <v>71</v>
      </c>
      <c r="B11" t="s">
        <v>70</v>
      </c>
      <c r="C11" s="11">
        <v>2004</v>
      </c>
      <c r="D11" s="27">
        <v>14</v>
      </c>
      <c r="E11" t="s">
        <v>161</v>
      </c>
      <c r="F11" s="27" t="s">
        <v>29</v>
      </c>
      <c r="G11" t="s">
        <v>192</v>
      </c>
      <c r="H11" s="9">
        <f t="shared" si="0"/>
        <v>0</v>
      </c>
      <c r="I11" s="9">
        <f t="shared" si="1"/>
        <v>0</v>
      </c>
      <c r="J11" s="27" t="str">
        <f t="shared" si="2"/>
        <v>Nein</v>
      </c>
      <c r="K11" s="3">
        <f>MAX(Q11,Z11,AC11,AO11)+LARGE((Q11,Z11,AC11,AO11),2)+MAX(T11,W11,AF11,AI11,AL11,AR11,AU11)+LARGE((T11,W11,AF11,AI11,AL11,AR11,AU11),2)</f>
        <v>49.2</v>
      </c>
      <c r="L11" s="26">
        <f>IF($F11="M",VLOOKUP($C11,Kader_M[],4,1),VLOOKUP($C11,Kader_W[],4,1))</f>
        <v>32.200000000000003</v>
      </c>
      <c r="M11" s="26">
        <f>IF($F11="M",VLOOKUP($C11,Kader_M[],5,1),VLOOKUP($C11,Kader_W[],5,1))</f>
        <v>41.7</v>
      </c>
      <c r="N11" s="26">
        <f>IF($F11="M",VLOOKUP($C11,Kader_M[],6,1),VLOOKUP($C11,Kader_W[],6,1))</f>
        <v>30.2</v>
      </c>
      <c r="O11" s="26">
        <f>IF($F11="M",VLOOKUP($C11,Kader_M[],7,1),VLOOKUP($C11,Kader_W[],7,1))</f>
        <v>48.2</v>
      </c>
      <c r="P11" s="12">
        <v>29.524999999999999</v>
      </c>
      <c r="Q11" s="12">
        <v>39.225000000000001</v>
      </c>
      <c r="R11" s="18">
        <f t="shared" si="3"/>
        <v>0</v>
      </c>
      <c r="S11" s="12">
        <v>5.4749999999999996</v>
      </c>
      <c r="T11" s="12">
        <v>9.9749999999999996</v>
      </c>
      <c r="U11" s="18">
        <f t="shared" si="4"/>
        <v>0</v>
      </c>
      <c r="W11" s="12">
        <v>0</v>
      </c>
      <c r="X11" s="18">
        <f t="shared" si="5"/>
        <v>0</v>
      </c>
      <c r="Z11" s="14">
        <v>0</v>
      </c>
      <c r="AA11" s="19">
        <f t="shared" ref="AA11:AA13" si="14">IF(OR(Y11&lt;$L11,Z11&lt;$M11),0,1)</f>
        <v>0</v>
      </c>
      <c r="AD11" s="19">
        <f t="shared" ref="AD11:AD13" si="15">IF(OR(AB11&lt;$L11,AC11&lt;$M11),0,1)</f>
        <v>0</v>
      </c>
      <c r="AG11" s="19">
        <f t="shared" ref="AG11:AG13" si="16">IF(OR(AE11&lt;$N11,AF11&lt;$O11),0,1)</f>
        <v>0</v>
      </c>
      <c r="AJ11" s="19">
        <f t="shared" ref="AJ11:AJ13" si="17">IF(OR(AH11&lt;$N11,AI11&lt;$O11),0,1)</f>
        <v>0</v>
      </c>
      <c r="AM11" s="19">
        <f t="shared" ref="AM11:AM13" si="18">IF(OR(AK11&lt;$N11,AL11&lt;$O11),0,1)</f>
        <v>0</v>
      </c>
      <c r="AP11" s="20">
        <f t="shared" ref="AP11:AP13" si="19">IF(OR(AN11&lt;$L11,AO11&lt;$M11),0,1)</f>
        <v>0</v>
      </c>
      <c r="AS11" s="20">
        <f t="shared" ref="AS11:AS13" si="20">IF(OR(AQ11&lt;$N11,AR11&lt;$O11),0,1)</f>
        <v>0</v>
      </c>
      <c r="AV11" s="20">
        <f t="shared" ref="AV11:AV13" si="21">IF(OR(AT11&lt;$N11,AU11&lt;$O11),0,1)</f>
        <v>0</v>
      </c>
    </row>
    <row r="12" spans="1:48" x14ac:dyDescent="0.3">
      <c r="A12" t="s">
        <v>130</v>
      </c>
      <c r="B12" t="s">
        <v>129</v>
      </c>
      <c r="C12" s="27">
        <v>2005</v>
      </c>
      <c r="D12" s="27">
        <v>13</v>
      </c>
      <c r="E12" t="s">
        <v>172</v>
      </c>
      <c r="F12" s="27" t="s">
        <v>29</v>
      </c>
      <c r="G12" t="s">
        <v>221</v>
      </c>
      <c r="H12" s="9">
        <f t="shared" si="0"/>
        <v>0</v>
      </c>
      <c r="I12" s="9">
        <f t="shared" si="1"/>
        <v>0</v>
      </c>
      <c r="J12" s="27" t="str">
        <f t="shared" si="2"/>
        <v>Nein</v>
      </c>
      <c r="K12" s="3">
        <f>MAX(Q12,Z12,AC12,AO12)+LARGE((Q12,Z12,AC12,AO12),2)+MAX(T12,W12,AF12,AI12,AL12,AR12,AU12)+LARGE((T12,W12,AF12,AI12,AL12,AR12,AU12),2)</f>
        <v>45.805000000000007</v>
      </c>
      <c r="L12" s="26">
        <f>IF($F12="M",VLOOKUP($C12,Kader_M[],4,1),VLOOKUP($C12,Kader_W[],4,1))</f>
        <v>31.8</v>
      </c>
      <c r="M12" s="26">
        <f>IF($F12="M",VLOOKUP($C12,Kader_M[],5,1),VLOOKUP($C12,Kader_W[],5,1))</f>
        <v>41.3</v>
      </c>
      <c r="N12" s="26">
        <f>IF($F12="M",VLOOKUP($C12,Kader_M[],6,1),VLOOKUP($C12,Kader_W[],6,1))</f>
        <v>30</v>
      </c>
      <c r="O12" s="26">
        <f>IF($F12="M",VLOOKUP($C12,Kader_M[],7,1),VLOOKUP($C12,Kader_W[],7,1))</f>
        <v>47.8</v>
      </c>
      <c r="P12" s="12">
        <v>31.795000000000002</v>
      </c>
      <c r="Q12" s="12">
        <v>40.895000000000003</v>
      </c>
      <c r="R12" s="18">
        <f t="shared" si="3"/>
        <v>0</v>
      </c>
      <c r="S12" s="12">
        <v>2.81</v>
      </c>
      <c r="T12" s="12">
        <v>4.91</v>
      </c>
      <c r="U12" s="18">
        <f t="shared" si="4"/>
        <v>0</v>
      </c>
      <c r="W12" s="12">
        <v>0</v>
      </c>
      <c r="X12" s="18">
        <f t="shared" si="5"/>
        <v>0</v>
      </c>
      <c r="Z12" s="14">
        <v>0</v>
      </c>
      <c r="AA12" s="19">
        <f t="shared" si="14"/>
        <v>0</v>
      </c>
      <c r="AD12" s="19">
        <f t="shared" si="15"/>
        <v>0</v>
      </c>
      <c r="AG12" s="19">
        <f t="shared" si="16"/>
        <v>0</v>
      </c>
      <c r="AJ12" s="19">
        <f t="shared" si="17"/>
        <v>0</v>
      </c>
      <c r="AM12" s="19">
        <f t="shared" si="18"/>
        <v>0</v>
      </c>
      <c r="AP12" s="20">
        <f t="shared" si="19"/>
        <v>0</v>
      </c>
      <c r="AS12" s="20">
        <f t="shared" si="20"/>
        <v>0</v>
      </c>
      <c r="AV12" s="20">
        <f t="shared" si="21"/>
        <v>0</v>
      </c>
    </row>
    <row r="13" spans="1:48" x14ac:dyDescent="0.3">
      <c r="A13" t="s">
        <v>87</v>
      </c>
      <c r="B13" t="s">
        <v>86</v>
      </c>
      <c r="C13" s="11">
        <v>2004</v>
      </c>
      <c r="D13" s="27">
        <v>14</v>
      </c>
      <c r="E13" t="s">
        <v>151</v>
      </c>
      <c r="F13" s="27" t="s">
        <v>29</v>
      </c>
      <c r="G13" t="s">
        <v>200</v>
      </c>
      <c r="H13" s="9">
        <f t="shared" si="0"/>
        <v>0</v>
      </c>
      <c r="I13" s="9">
        <f t="shared" si="1"/>
        <v>0</v>
      </c>
      <c r="J13" s="27" t="str">
        <f t="shared" si="2"/>
        <v>Nein</v>
      </c>
      <c r="K13" s="3">
        <f>MAX(Q13,Z13,AC13,AO13)+LARGE((Q13,Z13,AC13,AO13),2)+MAX(T13,W13,AF13,AI13,AL13,AR13,AU13)+LARGE((T13,W13,AF13,AI13,AL13,AR13,AU13),2)</f>
        <v>41.254999999999995</v>
      </c>
      <c r="L13" s="26">
        <f>IF($F13="M",VLOOKUP($C13,Kader_M[],4,1),VLOOKUP($C13,Kader_W[],4,1))</f>
        <v>32.200000000000003</v>
      </c>
      <c r="M13" s="26">
        <f>IF($F13="M",VLOOKUP($C13,Kader_M[],5,1),VLOOKUP($C13,Kader_W[],5,1))</f>
        <v>41.7</v>
      </c>
      <c r="N13" s="26">
        <f>IF($F13="M",VLOOKUP($C13,Kader_M[],6,1),VLOOKUP($C13,Kader_W[],6,1))</f>
        <v>30.2</v>
      </c>
      <c r="O13" s="26">
        <f>IF($F13="M",VLOOKUP($C13,Kader_M[],7,1),VLOOKUP($C13,Kader_W[],7,1))</f>
        <v>48.2</v>
      </c>
      <c r="P13" s="12">
        <v>14.905000000000001</v>
      </c>
      <c r="Q13" s="12">
        <v>19.204999999999998</v>
      </c>
      <c r="R13" s="18">
        <f t="shared" si="3"/>
        <v>0</v>
      </c>
      <c r="S13" s="12">
        <v>13.95</v>
      </c>
      <c r="T13" s="12">
        <v>22.05</v>
      </c>
      <c r="U13" s="18">
        <f t="shared" si="4"/>
        <v>0</v>
      </c>
      <c r="W13" s="12">
        <v>0</v>
      </c>
      <c r="X13" s="18">
        <f t="shared" si="5"/>
        <v>0</v>
      </c>
      <c r="Z13" s="14">
        <v>0</v>
      </c>
      <c r="AA13" s="19">
        <f t="shared" si="14"/>
        <v>0</v>
      </c>
      <c r="AD13" s="19">
        <f t="shared" si="15"/>
        <v>0</v>
      </c>
      <c r="AG13" s="19">
        <f t="shared" si="16"/>
        <v>0</v>
      </c>
      <c r="AJ13" s="19">
        <f t="shared" si="17"/>
        <v>0</v>
      </c>
      <c r="AM13" s="19">
        <f t="shared" si="18"/>
        <v>0</v>
      </c>
      <c r="AP13" s="20">
        <f t="shared" si="19"/>
        <v>0</v>
      </c>
      <c r="AS13" s="20">
        <f t="shared" si="20"/>
        <v>0</v>
      </c>
      <c r="AV13" s="20">
        <f t="shared" si="21"/>
        <v>0</v>
      </c>
    </row>
    <row r="14" spans="1:48" x14ac:dyDescent="0.3">
      <c r="A14" t="s">
        <v>105</v>
      </c>
      <c r="B14" t="s">
        <v>104</v>
      </c>
      <c r="C14" s="11">
        <v>2005</v>
      </c>
      <c r="D14" s="27">
        <v>13</v>
      </c>
      <c r="E14" t="s">
        <v>151</v>
      </c>
      <c r="F14" s="27" t="s">
        <v>29</v>
      </c>
      <c r="G14" t="s">
        <v>209</v>
      </c>
      <c r="H14" s="9">
        <f t="shared" si="0"/>
        <v>0</v>
      </c>
      <c r="I14" s="9">
        <f t="shared" si="1"/>
        <v>0</v>
      </c>
      <c r="J14" s="27" t="str">
        <f t="shared" si="2"/>
        <v>Nein</v>
      </c>
      <c r="K14" s="3">
        <f>MAX(Q14,Z14,AC14,AO14)+LARGE((Q14,Z14,AC14,AO14),2)+MAX(T14,W14,AF14,AI14,AL14,AR14,AU14)+LARGE((T14,W14,AF14,AI14,AL14,AR14,AU14),2)</f>
        <v>0</v>
      </c>
      <c r="L14" s="26">
        <f>IF($F14="M",VLOOKUP($C14,Kader_M[],4,1),VLOOKUP($C14,Kader_W[],4,1))</f>
        <v>31.8</v>
      </c>
      <c r="M14" s="26">
        <f>IF($F14="M",VLOOKUP($C14,Kader_M[],5,1),VLOOKUP($C14,Kader_W[],5,1))</f>
        <v>41.3</v>
      </c>
      <c r="N14" s="26">
        <f>IF($F14="M",VLOOKUP($C14,Kader_M[],6,1),VLOOKUP($C14,Kader_W[],6,1))</f>
        <v>30</v>
      </c>
      <c r="O14" s="26">
        <f>IF($F14="M",VLOOKUP($C14,Kader_M[],7,1),VLOOKUP($C14,Kader_W[],7,1))</f>
        <v>47.8</v>
      </c>
      <c r="Q14" s="12">
        <v>0</v>
      </c>
      <c r="R14" s="18">
        <f t="shared" si="3"/>
        <v>0</v>
      </c>
      <c r="T14" s="12">
        <v>0</v>
      </c>
      <c r="U14" s="18">
        <f t="shared" si="4"/>
        <v>0</v>
      </c>
      <c r="W14" s="12">
        <v>0</v>
      </c>
      <c r="X14" s="18">
        <f t="shared" si="5"/>
        <v>0</v>
      </c>
      <c r="Z14" s="14">
        <v>0</v>
      </c>
      <c r="AA14" s="19">
        <f t="shared" ref="AA14:AA15" si="22">IF(OR(Y14&lt;$L14,Z14&lt;$M14),0,1)</f>
        <v>0</v>
      </c>
      <c r="AD14" s="19">
        <f t="shared" ref="AD14:AD15" si="23">IF(OR(AB14&lt;$L14,AC14&lt;$M14),0,1)</f>
        <v>0</v>
      </c>
      <c r="AG14" s="19">
        <f t="shared" ref="AG14:AG15" si="24">IF(OR(AE14&lt;$N14,AF14&lt;$O14),0,1)</f>
        <v>0</v>
      </c>
      <c r="AJ14" s="19">
        <f t="shared" ref="AJ14:AJ15" si="25">IF(OR(AH14&lt;$N14,AI14&lt;$O14),0,1)</f>
        <v>0</v>
      </c>
      <c r="AM14" s="19">
        <f t="shared" ref="AM14:AM15" si="26">IF(OR(AK14&lt;$N14,AL14&lt;$O14),0,1)</f>
        <v>0</v>
      </c>
      <c r="AP14" s="20">
        <f t="shared" ref="AP14:AP15" si="27">IF(OR(AN14&lt;$L14,AO14&lt;$M14),0,1)</f>
        <v>0</v>
      </c>
      <c r="AS14" s="20">
        <f t="shared" ref="AS14:AS15" si="28">IF(OR(AQ14&lt;$N14,AR14&lt;$O14),0,1)</f>
        <v>0</v>
      </c>
      <c r="AV14" s="20">
        <f t="shared" ref="AV14:AV15" si="29">IF(OR(AT14&lt;$N14,AU14&lt;$O14),0,1)</f>
        <v>0</v>
      </c>
    </row>
    <row r="15" spans="1:48" x14ac:dyDescent="0.3">
      <c r="A15" t="s">
        <v>287</v>
      </c>
      <c r="B15" t="s">
        <v>58</v>
      </c>
      <c r="C15" s="27">
        <v>2004</v>
      </c>
      <c r="D15" s="27">
        <v>14</v>
      </c>
      <c r="E15" t="s">
        <v>154</v>
      </c>
      <c r="F15" s="27" t="s">
        <v>29</v>
      </c>
      <c r="G15" t="s">
        <v>292</v>
      </c>
      <c r="H15" s="9">
        <f t="shared" si="0"/>
        <v>0</v>
      </c>
      <c r="I15" s="9">
        <f t="shared" si="1"/>
        <v>0</v>
      </c>
      <c r="J15" s="27" t="str">
        <f t="shared" si="2"/>
        <v>Nein</v>
      </c>
      <c r="K15" s="3">
        <f>MAX(Q15,Z15,AC15,AO15)+LARGE((Q15,Z15,AC15,AO15),2)+MAX(T15,W15,AF15,AI15,AL15,AR15,AU15)+LARGE((T15,W15,AF15,AI15,AL15,AR15,AU15),2)</f>
        <v>0</v>
      </c>
      <c r="L15" s="26">
        <f>IF($F15="M",VLOOKUP($C15,Kader_M[],4,1),VLOOKUP($C15,Kader_W[],4,1))</f>
        <v>32.200000000000003</v>
      </c>
      <c r="M15" s="26">
        <f>IF($F15="M",VLOOKUP($C15,Kader_M[],5,1),VLOOKUP($C15,Kader_W[],5,1))</f>
        <v>41.7</v>
      </c>
      <c r="N15" s="26">
        <f>IF($F15="M",VLOOKUP($C15,Kader_M[],6,1),VLOOKUP($C15,Kader_W[],6,1))</f>
        <v>30.2</v>
      </c>
      <c r="O15" s="26">
        <f>IF($F15="M",VLOOKUP($C15,Kader_M[],7,1),VLOOKUP($C15,Kader_W[],7,1))</f>
        <v>48.2</v>
      </c>
      <c r="Q15" s="12">
        <v>0</v>
      </c>
      <c r="R15" s="18">
        <f t="shared" si="3"/>
        <v>0</v>
      </c>
      <c r="T15" s="12">
        <v>0</v>
      </c>
      <c r="U15" s="18">
        <f t="shared" si="4"/>
        <v>0</v>
      </c>
      <c r="W15" s="12">
        <v>0</v>
      </c>
      <c r="X15" s="18">
        <f t="shared" si="5"/>
        <v>0</v>
      </c>
      <c r="Z15" s="14">
        <v>0</v>
      </c>
      <c r="AA15" s="19">
        <f t="shared" si="22"/>
        <v>0</v>
      </c>
      <c r="AD15" s="19">
        <f t="shared" si="23"/>
        <v>0</v>
      </c>
      <c r="AG15" s="19">
        <f t="shared" si="24"/>
        <v>0</v>
      </c>
      <c r="AJ15" s="19">
        <f t="shared" si="25"/>
        <v>0</v>
      </c>
      <c r="AM15" s="19">
        <f t="shared" si="26"/>
        <v>0</v>
      </c>
      <c r="AP15" s="20">
        <f t="shared" si="27"/>
        <v>0</v>
      </c>
      <c r="AS15" s="20">
        <f t="shared" si="28"/>
        <v>0</v>
      </c>
      <c r="AV15" s="20">
        <f t="shared" si="29"/>
        <v>0</v>
      </c>
    </row>
  </sheetData>
  <sheetProtection formatCells="0" formatColumns="0" formatRows="0" insertColumns="0" insertRows="0" insertHyperlinks="0" sort="0" autoFilter="0" pivotTables="0"/>
  <autoFilter ref="A2:X13" xr:uid="{00000000-0009-0000-0000-000001000000}">
    <sortState ref="A4:X15">
      <sortCondition ref="J2:J13"/>
    </sortState>
  </autoFilter>
  <mergeCells count="11">
    <mergeCell ref="K1:K2"/>
    <mergeCell ref="L1:O1"/>
    <mergeCell ref="P1:X1"/>
    <mergeCell ref="Y1:AM1"/>
    <mergeCell ref="AN1:AV1"/>
    <mergeCell ref="H1:J1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13"/>
  <sheetViews>
    <sheetView zoomScale="85" zoomScaleNormal="85" workbookViewId="0">
      <pane xSplit="11" ySplit="2" topLeftCell="L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RowHeight="14.4" x14ac:dyDescent="0.3"/>
  <cols>
    <col min="1" max="1" width="21.109375" bestFit="1" customWidth="1"/>
    <col min="2" max="2" width="12.77734375" bestFit="1" customWidth="1"/>
    <col min="3" max="3" width="5.44140625" style="27" bestFit="1" customWidth="1"/>
    <col min="4" max="4" width="5.77734375" style="27" bestFit="1" customWidth="1"/>
    <col min="5" max="5" width="22.77734375" bestFit="1" customWidth="1"/>
    <col min="6" max="6" width="7.6640625" style="27" bestFit="1" customWidth="1"/>
    <col min="7" max="7" width="32.33203125" hidden="1" customWidth="1"/>
    <col min="8" max="8" width="10.109375" style="27" bestFit="1" customWidth="1"/>
    <col min="9" max="9" width="7.6640625" style="27" bestFit="1" customWidth="1"/>
    <col min="10" max="10" width="15.109375" style="27" bestFit="1" customWidth="1"/>
    <col min="11" max="11" width="14.77734375" style="27" bestFit="1" customWidth="1"/>
    <col min="12" max="15" width="11.44140625" style="26" hidden="1" customWidth="1"/>
    <col min="16" max="17" width="10.77734375" style="12" customWidth="1"/>
    <col min="18" max="18" width="10.77734375" style="13" customWidth="1"/>
    <col min="19" max="20" width="10.77734375" style="12" customWidth="1"/>
    <col min="21" max="21" width="10.77734375" style="13" customWidth="1"/>
    <col min="22" max="23" width="10.77734375" style="12" customWidth="1"/>
    <col min="24" max="24" width="10.77734375" style="13" customWidth="1"/>
    <col min="25" max="39" width="10.77734375" style="29"/>
    <col min="40" max="48" width="10.77734375" style="30"/>
  </cols>
  <sheetData>
    <row r="1" spans="1:48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H1" s="32" t="s">
        <v>232</v>
      </c>
      <c r="I1" s="32"/>
      <c r="J1" s="32"/>
      <c r="K1" s="31" t="s">
        <v>10</v>
      </c>
      <c r="L1" s="35" t="s">
        <v>17</v>
      </c>
      <c r="M1" s="35"/>
      <c r="N1" s="35"/>
      <c r="O1" s="35"/>
      <c r="P1" s="36" t="s">
        <v>6</v>
      </c>
      <c r="Q1" s="36"/>
      <c r="R1" s="36"/>
      <c r="S1" s="36"/>
      <c r="T1" s="36"/>
      <c r="U1" s="36"/>
      <c r="V1" s="36"/>
      <c r="W1" s="36"/>
      <c r="X1" s="36"/>
      <c r="Y1" s="33" t="s">
        <v>281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4" t="s">
        <v>7</v>
      </c>
      <c r="AO1" s="34"/>
      <c r="AP1" s="34"/>
      <c r="AQ1" s="34"/>
      <c r="AR1" s="34"/>
      <c r="AS1" s="34"/>
      <c r="AT1" s="34"/>
      <c r="AU1" s="34"/>
      <c r="AV1" s="34"/>
    </row>
    <row r="2" spans="1:48" s="4" customFormat="1" x14ac:dyDescent="0.3">
      <c r="A2" s="31"/>
      <c r="B2" s="31"/>
      <c r="C2" s="31"/>
      <c r="D2" s="31"/>
      <c r="E2" s="31"/>
      <c r="F2" s="4" t="s">
        <v>8</v>
      </c>
      <c r="G2" s="4" t="s">
        <v>5</v>
      </c>
      <c r="H2" s="4" t="s">
        <v>20</v>
      </c>
      <c r="I2" s="4" t="s">
        <v>30</v>
      </c>
      <c r="J2" s="4" t="s">
        <v>9</v>
      </c>
      <c r="K2" s="31"/>
      <c r="L2" s="10" t="s">
        <v>11</v>
      </c>
      <c r="M2" s="10" t="s">
        <v>12</v>
      </c>
      <c r="N2" s="10" t="s">
        <v>13</v>
      </c>
      <c r="O2" s="10" t="s">
        <v>14</v>
      </c>
      <c r="P2" s="7" t="s">
        <v>11</v>
      </c>
      <c r="Q2" s="7" t="s">
        <v>12</v>
      </c>
      <c r="R2" s="21" t="s">
        <v>27</v>
      </c>
      <c r="S2" s="7" t="s">
        <v>13</v>
      </c>
      <c r="T2" s="7" t="s">
        <v>14</v>
      </c>
      <c r="U2" s="21" t="s">
        <v>27</v>
      </c>
      <c r="V2" s="7" t="s">
        <v>15</v>
      </c>
      <c r="W2" s="7" t="s">
        <v>16</v>
      </c>
      <c r="X2" s="21" t="s">
        <v>27</v>
      </c>
      <c r="Y2" s="6" t="s">
        <v>233</v>
      </c>
      <c r="Z2" s="6" t="s">
        <v>234</v>
      </c>
      <c r="AA2" s="22" t="s">
        <v>27</v>
      </c>
      <c r="AB2" s="6" t="s">
        <v>235</v>
      </c>
      <c r="AC2" s="6" t="s">
        <v>236</v>
      </c>
      <c r="AD2" s="22" t="s">
        <v>27</v>
      </c>
      <c r="AE2" s="6" t="s">
        <v>237</v>
      </c>
      <c r="AF2" s="6" t="s">
        <v>238</v>
      </c>
      <c r="AG2" s="22" t="s">
        <v>27</v>
      </c>
      <c r="AH2" s="6" t="s">
        <v>239</v>
      </c>
      <c r="AI2" s="6" t="s">
        <v>240</v>
      </c>
      <c r="AJ2" s="22" t="s">
        <v>27</v>
      </c>
      <c r="AK2" s="6" t="s">
        <v>282</v>
      </c>
      <c r="AL2" s="6" t="s">
        <v>283</v>
      </c>
      <c r="AM2" s="22" t="s">
        <v>27</v>
      </c>
      <c r="AN2" s="5" t="s">
        <v>11</v>
      </c>
      <c r="AO2" s="5" t="s">
        <v>12</v>
      </c>
      <c r="AP2" s="23" t="s">
        <v>27</v>
      </c>
      <c r="AQ2" s="5" t="s">
        <v>13</v>
      </c>
      <c r="AR2" s="5" t="s">
        <v>14</v>
      </c>
      <c r="AS2" s="23" t="s">
        <v>27</v>
      </c>
      <c r="AT2" s="5" t="s">
        <v>15</v>
      </c>
      <c r="AU2" s="5" t="s">
        <v>16</v>
      </c>
      <c r="AV2" s="23" t="s">
        <v>27</v>
      </c>
    </row>
    <row r="3" spans="1:48" x14ac:dyDescent="0.3">
      <c r="A3" t="s">
        <v>65</v>
      </c>
      <c r="B3" t="s">
        <v>64</v>
      </c>
      <c r="C3" s="11">
        <v>2002</v>
      </c>
      <c r="D3" s="27">
        <v>16</v>
      </c>
      <c r="E3" t="s">
        <v>163</v>
      </c>
      <c r="F3" s="27" t="s">
        <v>29</v>
      </c>
      <c r="G3" t="s">
        <v>189</v>
      </c>
      <c r="H3" s="9">
        <f t="shared" ref="H3:H13" si="0">R3+AA3+AD3+AP3</f>
        <v>0</v>
      </c>
      <c r="I3" s="9">
        <f t="shared" ref="I3:I13" si="1">U3+X3+AG3+AJ3+AM3+AS3+AV3</f>
        <v>2</v>
      </c>
      <c r="J3" s="27" t="str">
        <f t="shared" ref="J3:J13" si="2">IF(AND(H3&gt;0,I3&gt;0),"Ja","Nein")</f>
        <v>Nein</v>
      </c>
      <c r="K3" s="3">
        <f>MAX(Q3,Z3,AC3,AO3)+LARGE((Q3,Z3,AC3,AO3),2)+MAX(T3,W3,AF3,AI3,AL3,AR3,AU3)+LARGE((T3,W3,AF3,AI3,AL3,AR3,AU3),2)</f>
        <v>139.29500000000002</v>
      </c>
      <c r="L3" s="26">
        <f>IF($F3="M",VLOOKUP($C3,Kader_M[],4,1),VLOOKUP($C3,Kader_W[],4,1))</f>
        <v>32.4</v>
      </c>
      <c r="M3" s="26">
        <f>IF($F3="M",VLOOKUP($C3,Kader_M[],5,1),VLOOKUP($C3,Kader_W[],5,1))</f>
        <v>41.9</v>
      </c>
      <c r="N3" s="26">
        <f>IF($F3="M",VLOOKUP($C3,Kader_M[],6,1),VLOOKUP($C3,Kader_W[],6,1))</f>
        <v>30.4</v>
      </c>
      <c r="O3" s="26">
        <f>IF($F3="M",VLOOKUP($C3,Kader_M[],7,1),VLOOKUP($C3,Kader_W[],7,1))</f>
        <v>48.8</v>
      </c>
      <c r="P3" s="12">
        <v>31.200000000000003</v>
      </c>
      <c r="Q3" s="12">
        <v>40.6</v>
      </c>
      <c r="R3" s="18">
        <f t="shared" ref="R3:R13" si="3">IF(OR(P3&lt;$L3,Q3&lt;$M3),0,1)</f>
        <v>0</v>
      </c>
      <c r="S3" s="12">
        <v>31.29</v>
      </c>
      <c r="T3" s="12">
        <v>49.39</v>
      </c>
      <c r="U3" s="18">
        <f t="shared" ref="U3:U13" si="4">IF(OR(S3&lt;$N3,T3&lt;$O3),0,1)</f>
        <v>1</v>
      </c>
      <c r="V3" s="12">
        <v>31.105</v>
      </c>
      <c r="W3" s="12">
        <v>49.305</v>
      </c>
      <c r="X3" s="18">
        <f t="shared" ref="X3:X13" si="5">IF(OR(V3&lt;$N3,W3&lt;$O3),0,1)</f>
        <v>1</v>
      </c>
      <c r="Z3" s="14">
        <v>0</v>
      </c>
      <c r="AA3" s="19">
        <f t="shared" ref="AA3:AA11" si="6">IF(OR(Y3&lt;$L3,Z3&lt;$M3),0,1)</f>
        <v>0</v>
      </c>
      <c r="AD3" s="19">
        <f t="shared" ref="AD3:AD11" si="7">IF(OR(AB3&lt;$L3,AC3&lt;$M3),0,1)</f>
        <v>0</v>
      </c>
      <c r="AG3" s="19">
        <f t="shared" ref="AG3:AG11" si="8">IF(OR(AE3&lt;$N3,AF3&lt;$O3),0,1)</f>
        <v>0</v>
      </c>
      <c r="AJ3" s="19">
        <f t="shared" ref="AJ3:AJ11" si="9">IF(OR(AH3&lt;$N3,AI3&lt;$O3),0,1)</f>
        <v>0</v>
      </c>
      <c r="AM3" s="19">
        <f t="shared" ref="AM3:AM11" si="10">IF(OR(AK3&lt;$N3,AL3&lt;$O3),0,1)</f>
        <v>0</v>
      </c>
      <c r="AP3" s="20">
        <f t="shared" ref="AP3:AP11" si="11">IF(OR(AN3&lt;$L3,AO3&lt;$M3),0,1)</f>
        <v>0</v>
      </c>
      <c r="AS3" s="20">
        <f t="shared" ref="AS3:AS11" si="12">IF(OR(AQ3&lt;$N3,AR3&lt;$O3),0,1)</f>
        <v>0</v>
      </c>
      <c r="AV3" s="20">
        <f t="shared" ref="AV3:AV11" si="13">IF(OR(AT3&lt;$N3,AU3&lt;$O3),0,1)</f>
        <v>0</v>
      </c>
    </row>
    <row r="4" spans="1:48" x14ac:dyDescent="0.3">
      <c r="A4" t="s">
        <v>115</v>
      </c>
      <c r="B4" t="s">
        <v>114</v>
      </c>
      <c r="C4" s="11">
        <v>2003</v>
      </c>
      <c r="D4" s="27">
        <v>15</v>
      </c>
      <c r="E4" t="s">
        <v>168</v>
      </c>
      <c r="F4" s="27" t="s">
        <v>29</v>
      </c>
      <c r="G4" t="s">
        <v>214</v>
      </c>
      <c r="H4" s="9">
        <f t="shared" si="0"/>
        <v>0</v>
      </c>
      <c r="I4" s="9">
        <f t="shared" si="1"/>
        <v>0</v>
      </c>
      <c r="J4" s="27" t="str">
        <f t="shared" si="2"/>
        <v>Nein</v>
      </c>
      <c r="K4" s="3">
        <f>MAX(Q4,Z4,AC4,AO4)+LARGE((Q4,Z4,AC4,AO4),2)+MAX(T4,W4,AF4,AI4,AL4,AR4,AU4)+LARGE((T4,W4,AF4,AI4,AL4,AR4,AU4),2)</f>
        <v>137.23999999999998</v>
      </c>
      <c r="L4" s="26">
        <f>IF($F4="M",VLOOKUP($C4,Kader_M[],4,1),VLOOKUP($C4,Kader_W[],4,1))</f>
        <v>32</v>
      </c>
      <c r="M4" s="26">
        <f>IF($F4="M",VLOOKUP($C4,Kader_M[],5,1),VLOOKUP($C4,Kader_W[],5,1))</f>
        <v>41.5</v>
      </c>
      <c r="N4" s="26">
        <f>IF($F4="M",VLOOKUP($C4,Kader_M[],6,1),VLOOKUP($C4,Kader_W[],6,1))</f>
        <v>30.4</v>
      </c>
      <c r="O4" s="26">
        <f>IF($F4="M",VLOOKUP($C4,Kader_M[],7,1),VLOOKUP($C4,Kader_W[],7,1))</f>
        <v>48.6</v>
      </c>
      <c r="P4" s="12">
        <v>31.974999999999998</v>
      </c>
      <c r="Q4" s="12">
        <v>41.375</v>
      </c>
      <c r="R4" s="18">
        <f t="shared" si="3"/>
        <v>0</v>
      </c>
      <c r="S4" s="12">
        <v>31.009999999999998</v>
      </c>
      <c r="T4" s="12">
        <v>48.01</v>
      </c>
      <c r="U4" s="18">
        <f t="shared" si="4"/>
        <v>0</v>
      </c>
      <c r="V4" s="12">
        <v>31.254999999999999</v>
      </c>
      <c r="W4" s="12">
        <v>47.854999999999997</v>
      </c>
      <c r="X4" s="18">
        <f t="shared" si="5"/>
        <v>0</v>
      </c>
      <c r="Z4" s="14">
        <v>0</v>
      </c>
      <c r="AA4" s="19">
        <f t="shared" si="6"/>
        <v>0</v>
      </c>
      <c r="AD4" s="19">
        <f t="shared" si="7"/>
        <v>0</v>
      </c>
      <c r="AG4" s="19">
        <f t="shared" si="8"/>
        <v>0</v>
      </c>
      <c r="AJ4" s="19">
        <f t="shared" si="9"/>
        <v>0</v>
      </c>
      <c r="AM4" s="19">
        <f t="shared" si="10"/>
        <v>0</v>
      </c>
      <c r="AP4" s="20">
        <f t="shared" si="11"/>
        <v>0</v>
      </c>
      <c r="AS4" s="20">
        <f t="shared" si="12"/>
        <v>0</v>
      </c>
      <c r="AV4" s="20">
        <f t="shared" si="13"/>
        <v>0</v>
      </c>
    </row>
    <row r="5" spans="1:48" x14ac:dyDescent="0.3">
      <c r="A5" t="s">
        <v>80</v>
      </c>
      <c r="B5" t="s">
        <v>79</v>
      </c>
      <c r="C5" s="11">
        <v>2003</v>
      </c>
      <c r="D5" s="27">
        <v>15</v>
      </c>
      <c r="E5" t="s">
        <v>166</v>
      </c>
      <c r="F5" s="27" t="s">
        <v>29</v>
      </c>
      <c r="G5" t="s">
        <v>197</v>
      </c>
      <c r="H5" s="9">
        <f t="shared" si="0"/>
        <v>0</v>
      </c>
      <c r="I5" s="9">
        <f t="shared" si="1"/>
        <v>1</v>
      </c>
      <c r="J5" s="27" t="str">
        <f t="shared" si="2"/>
        <v>Nein</v>
      </c>
      <c r="K5" s="3">
        <f>MAX(Q5,Z5,AC5,AO5)+LARGE((Q5,Z5,AC5,AO5),2)+MAX(T5,W5,AF5,AI5,AL5,AR5,AU5)+LARGE((T5,W5,AF5,AI5,AL5,AR5,AU5),2)</f>
        <v>136.41999999999999</v>
      </c>
      <c r="L5" s="26">
        <f>IF($F5="M",VLOOKUP($C5,Kader_M[],4,1),VLOOKUP($C5,Kader_W[],4,1))</f>
        <v>32</v>
      </c>
      <c r="M5" s="26">
        <f>IF($F5="M",VLOOKUP($C5,Kader_M[],5,1),VLOOKUP($C5,Kader_W[],5,1))</f>
        <v>41.5</v>
      </c>
      <c r="N5" s="26">
        <f>IF($F5="M",VLOOKUP($C5,Kader_M[],6,1),VLOOKUP($C5,Kader_W[],6,1))</f>
        <v>30.4</v>
      </c>
      <c r="O5" s="26">
        <f>IF($F5="M",VLOOKUP($C5,Kader_M[],7,1),VLOOKUP($C5,Kader_W[],7,1))</f>
        <v>48.6</v>
      </c>
      <c r="P5" s="12">
        <v>29.689999999999998</v>
      </c>
      <c r="Q5" s="12">
        <v>39.19</v>
      </c>
      <c r="R5" s="18">
        <f t="shared" si="3"/>
        <v>0</v>
      </c>
      <c r="S5" s="12">
        <v>30.42</v>
      </c>
      <c r="T5" s="12">
        <v>48.72</v>
      </c>
      <c r="U5" s="18">
        <f t="shared" si="4"/>
        <v>1</v>
      </c>
      <c r="V5" s="12">
        <v>30.509999999999998</v>
      </c>
      <c r="W5" s="12">
        <v>48.51</v>
      </c>
      <c r="X5" s="18">
        <f t="shared" si="5"/>
        <v>0</v>
      </c>
      <c r="Z5" s="14">
        <v>0</v>
      </c>
      <c r="AA5" s="19">
        <f t="shared" si="6"/>
        <v>0</v>
      </c>
      <c r="AD5" s="19">
        <f t="shared" si="7"/>
        <v>0</v>
      </c>
      <c r="AG5" s="19">
        <f t="shared" si="8"/>
        <v>0</v>
      </c>
      <c r="AJ5" s="19">
        <f t="shared" si="9"/>
        <v>0</v>
      </c>
      <c r="AM5" s="19">
        <f t="shared" si="10"/>
        <v>0</v>
      </c>
      <c r="AP5" s="20">
        <f t="shared" si="11"/>
        <v>0</v>
      </c>
      <c r="AS5" s="20">
        <f t="shared" si="12"/>
        <v>0</v>
      </c>
      <c r="AV5" s="20">
        <f t="shared" si="13"/>
        <v>0</v>
      </c>
    </row>
    <row r="6" spans="1:48" x14ac:dyDescent="0.3">
      <c r="A6" t="s">
        <v>128</v>
      </c>
      <c r="B6" t="s">
        <v>127</v>
      </c>
      <c r="C6" s="11">
        <v>2003</v>
      </c>
      <c r="D6" s="27">
        <v>15</v>
      </c>
      <c r="E6" t="s">
        <v>157</v>
      </c>
      <c r="F6" s="27" t="s">
        <v>29</v>
      </c>
      <c r="G6" t="s">
        <v>220</v>
      </c>
      <c r="H6" s="9">
        <f t="shared" si="0"/>
        <v>0</v>
      </c>
      <c r="I6" s="9">
        <f t="shared" si="1"/>
        <v>0</v>
      </c>
      <c r="J6" s="27" t="str">
        <f t="shared" si="2"/>
        <v>Nein</v>
      </c>
      <c r="K6" s="3">
        <f>MAX(Q6,Z6,AC6,AO6)+LARGE((Q6,Z6,AC6,AO6),2)+MAX(T6,W6,AF6,AI6,AL6,AR6,AU6)+LARGE((T6,W6,AF6,AI6,AL6,AR6,AU6),2)</f>
        <v>134.56</v>
      </c>
      <c r="L6" s="26">
        <f>IF($F6="M",VLOOKUP($C6,Kader_M[],4,1),VLOOKUP($C6,Kader_W[],4,1))</f>
        <v>32</v>
      </c>
      <c r="M6" s="26">
        <f>IF($F6="M",VLOOKUP($C6,Kader_M[],5,1),VLOOKUP($C6,Kader_W[],5,1))</f>
        <v>41.5</v>
      </c>
      <c r="N6" s="26">
        <f>IF($F6="M",VLOOKUP($C6,Kader_M[],6,1),VLOOKUP($C6,Kader_W[],6,1))</f>
        <v>30.4</v>
      </c>
      <c r="O6" s="26">
        <f>IF($F6="M",VLOOKUP($C6,Kader_M[],7,1),VLOOKUP($C6,Kader_W[],7,1))</f>
        <v>48.6</v>
      </c>
      <c r="P6" s="12">
        <v>31.585000000000001</v>
      </c>
      <c r="Q6" s="12">
        <v>40.884999999999998</v>
      </c>
      <c r="R6" s="18">
        <f t="shared" si="3"/>
        <v>0</v>
      </c>
      <c r="S6" s="12">
        <v>27.96</v>
      </c>
      <c r="T6" s="12">
        <v>47.16</v>
      </c>
      <c r="U6" s="18">
        <f t="shared" si="4"/>
        <v>0</v>
      </c>
      <c r="V6" s="12">
        <v>27.715</v>
      </c>
      <c r="W6" s="12">
        <v>46.515000000000001</v>
      </c>
      <c r="X6" s="18">
        <f t="shared" si="5"/>
        <v>0</v>
      </c>
      <c r="Z6" s="14">
        <v>0</v>
      </c>
      <c r="AA6" s="19">
        <f t="shared" si="6"/>
        <v>0</v>
      </c>
      <c r="AD6" s="19">
        <f t="shared" si="7"/>
        <v>0</v>
      </c>
      <c r="AG6" s="19">
        <f t="shared" si="8"/>
        <v>0</v>
      </c>
      <c r="AJ6" s="19">
        <f t="shared" si="9"/>
        <v>0</v>
      </c>
      <c r="AM6" s="19">
        <f t="shared" si="10"/>
        <v>0</v>
      </c>
      <c r="AP6" s="20">
        <f t="shared" si="11"/>
        <v>0</v>
      </c>
      <c r="AS6" s="20">
        <f t="shared" si="12"/>
        <v>0</v>
      </c>
      <c r="AV6" s="20">
        <f t="shared" si="13"/>
        <v>0</v>
      </c>
    </row>
    <row r="7" spans="1:48" x14ac:dyDescent="0.3">
      <c r="A7" t="s">
        <v>59</v>
      </c>
      <c r="B7" t="s">
        <v>58</v>
      </c>
      <c r="C7" s="11">
        <v>2002</v>
      </c>
      <c r="D7" s="27">
        <v>16</v>
      </c>
      <c r="E7" t="s">
        <v>154</v>
      </c>
      <c r="F7" s="27" t="s">
        <v>29</v>
      </c>
      <c r="G7" t="s">
        <v>186</v>
      </c>
      <c r="H7" s="9">
        <f t="shared" si="0"/>
        <v>0</v>
      </c>
      <c r="I7" s="9">
        <f t="shared" si="1"/>
        <v>0</v>
      </c>
      <c r="J7" s="27" t="str">
        <f t="shared" si="2"/>
        <v>Nein</v>
      </c>
      <c r="K7" s="3">
        <f>MAX(Q7,Z7,AC7,AO7)+LARGE((Q7,Z7,AC7,AO7),2)+MAX(T7,W7,AF7,AI7,AL7,AR7,AU7)+LARGE((T7,W7,AF7,AI7,AL7,AR7,AU7),2)</f>
        <v>133.905</v>
      </c>
      <c r="L7" s="26">
        <f>IF($F7="M",VLOOKUP($C7,Kader_M[],4,1),VLOOKUP($C7,Kader_W[],4,1))</f>
        <v>32.4</v>
      </c>
      <c r="M7" s="26">
        <f>IF($F7="M",VLOOKUP($C7,Kader_M[],5,1),VLOOKUP($C7,Kader_W[],5,1))</f>
        <v>41.9</v>
      </c>
      <c r="N7" s="26">
        <f>IF($F7="M",VLOOKUP($C7,Kader_M[],6,1),VLOOKUP($C7,Kader_W[],6,1))</f>
        <v>30.4</v>
      </c>
      <c r="O7" s="26">
        <f>IF($F7="M",VLOOKUP($C7,Kader_M[],7,1),VLOOKUP($C7,Kader_W[],7,1))</f>
        <v>48.8</v>
      </c>
      <c r="P7" s="12">
        <v>30.674999999999997</v>
      </c>
      <c r="Q7" s="12">
        <v>40.375</v>
      </c>
      <c r="R7" s="18">
        <f t="shared" si="3"/>
        <v>0</v>
      </c>
      <c r="S7" s="12">
        <v>28.99</v>
      </c>
      <c r="T7" s="12">
        <v>46.79</v>
      </c>
      <c r="U7" s="18">
        <f t="shared" si="4"/>
        <v>0</v>
      </c>
      <c r="V7" s="12">
        <v>29.14</v>
      </c>
      <c r="W7" s="12">
        <v>46.74</v>
      </c>
      <c r="X7" s="18">
        <f t="shared" si="5"/>
        <v>0</v>
      </c>
      <c r="Z7" s="14">
        <v>0</v>
      </c>
      <c r="AA7" s="19">
        <f t="shared" si="6"/>
        <v>0</v>
      </c>
      <c r="AD7" s="19">
        <f t="shared" si="7"/>
        <v>0</v>
      </c>
      <c r="AG7" s="19">
        <f t="shared" si="8"/>
        <v>0</v>
      </c>
      <c r="AJ7" s="19">
        <f t="shared" si="9"/>
        <v>0</v>
      </c>
      <c r="AM7" s="19">
        <f t="shared" si="10"/>
        <v>0</v>
      </c>
      <c r="AP7" s="20">
        <f t="shared" si="11"/>
        <v>0</v>
      </c>
      <c r="AS7" s="20">
        <f t="shared" si="12"/>
        <v>0</v>
      </c>
      <c r="AV7" s="20">
        <f t="shared" si="13"/>
        <v>0</v>
      </c>
    </row>
    <row r="8" spans="1:48" x14ac:dyDescent="0.3">
      <c r="A8" t="s">
        <v>85</v>
      </c>
      <c r="B8" t="s">
        <v>263</v>
      </c>
      <c r="C8" s="28">
        <v>2003</v>
      </c>
      <c r="D8" s="27">
        <v>15</v>
      </c>
      <c r="E8" t="s">
        <v>153</v>
      </c>
      <c r="F8" s="27" t="s">
        <v>29</v>
      </c>
      <c r="G8" t="s">
        <v>247</v>
      </c>
      <c r="H8" s="9">
        <f t="shared" si="0"/>
        <v>0</v>
      </c>
      <c r="I8" s="9">
        <f t="shared" si="1"/>
        <v>0</v>
      </c>
      <c r="J8" s="27" t="str">
        <f t="shared" si="2"/>
        <v>Nein</v>
      </c>
      <c r="K8" s="3">
        <f>MAX(Q8,Z8,AC8,AO8)+LARGE((Q8,Z8,AC8,AO8),2)+MAX(T8,W8,AF8,AI8,AL8,AR8,AU8)+LARGE((T8,W8,AF8,AI8,AL8,AR8,AU8),2)</f>
        <v>133.48500000000001</v>
      </c>
      <c r="L8" s="26">
        <f>IF($F8="M",VLOOKUP($C8,Kader_M[],4,1),VLOOKUP($C8,Kader_W[],4,1))</f>
        <v>32</v>
      </c>
      <c r="M8" s="26">
        <f>IF($F8="M",VLOOKUP($C8,Kader_M[],5,1),VLOOKUP($C8,Kader_W[],5,1))</f>
        <v>41.5</v>
      </c>
      <c r="N8" s="26">
        <f>IF($F8="M",VLOOKUP($C8,Kader_M[],6,1),VLOOKUP($C8,Kader_W[],6,1))</f>
        <v>30.4</v>
      </c>
      <c r="O8" s="26">
        <f>IF($F8="M",VLOOKUP($C8,Kader_M[],7,1),VLOOKUP($C8,Kader_W[],7,1))</f>
        <v>48.6</v>
      </c>
      <c r="P8" s="12">
        <v>31.01</v>
      </c>
      <c r="Q8" s="12">
        <v>40.409999999999997</v>
      </c>
      <c r="R8" s="18">
        <f t="shared" si="3"/>
        <v>0</v>
      </c>
      <c r="S8" s="12">
        <v>28.95</v>
      </c>
      <c r="T8" s="12">
        <v>46.45</v>
      </c>
      <c r="U8" s="18">
        <f t="shared" si="4"/>
        <v>0</v>
      </c>
      <c r="V8" s="12">
        <v>28.924999999999997</v>
      </c>
      <c r="W8" s="12">
        <v>46.625</v>
      </c>
      <c r="X8" s="18">
        <f t="shared" si="5"/>
        <v>0</v>
      </c>
      <c r="Z8" s="14">
        <v>0</v>
      </c>
      <c r="AA8" s="19">
        <f t="shared" si="6"/>
        <v>0</v>
      </c>
      <c r="AD8" s="19">
        <f t="shared" si="7"/>
        <v>0</v>
      </c>
      <c r="AG8" s="19">
        <f t="shared" si="8"/>
        <v>0</v>
      </c>
      <c r="AJ8" s="19">
        <f t="shared" si="9"/>
        <v>0</v>
      </c>
      <c r="AM8" s="19">
        <f t="shared" si="10"/>
        <v>0</v>
      </c>
      <c r="AP8" s="20">
        <f t="shared" si="11"/>
        <v>0</v>
      </c>
      <c r="AS8" s="20">
        <f t="shared" si="12"/>
        <v>0</v>
      </c>
      <c r="AV8" s="20">
        <f t="shared" si="13"/>
        <v>0</v>
      </c>
    </row>
    <row r="9" spans="1:48" x14ac:dyDescent="0.3">
      <c r="A9" t="s">
        <v>109</v>
      </c>
      <c r="B9" t="s">
        <v>108</v>
      </c>
      <c r="C9" s="11">
        <v>2003</v>
      </c>
      <c r="D9" s="27">
        <v>15</v>
      </c>
      <c r="E9" t="s">
        <v>171</v>
      </c>
      <c r="F9" s="27" t="s">
        <v>29</v>
      </c>
      <c r="G9" t="s">
        <v>211</v>
      </c>
      <c r="H9" s="9">
        <f t="shared" si="0"/>
        <v>0</v>
      </c>
      <c r="I9" s="9">
        <f t="shared" si="1"/>
        <v>0</v>
      </c>
      <c r="J9" s="27" t="str">
        <f t="shared" si="2"/>
        <v>Nein</v>
      </c>
      <c r="K9" s="3">
        <f>MAX(Q9,Z9,AC9,AO9)+LARGE((Q9,Z9,AC9,AO9),2)+MAX(T9,W9,AF9,AI9,AL9,AR9,AU9)+LARGE((T9,W9,AF9,AI9,AL9,AR9,AU9),2)</f>
        <v>86.164999999999992</v>
      </c>
      <c r="L9" s="26">
        <f>IF($F9="M",VLOOKUP($C9,Kader_M[],4,1),VLOOKUP($C9,Kader_W[],4,1))</f>
        <v>32</v>
      </c>
      <c r="M9" s="26">
        <f>IF($F9="M",VLOOKUP($C9,Kader_M[],5,1),VLOOKUP($C9,Kader_W[],5,1))</f>
        <v>41.5</v>
      </c>
      <c r="N9" s="26">
        <f>IF($F9="M",VLOOKUP($C9,Kader_M[],6,1),VLOOKUP($C9,Kader_W[],6,1))</f>
        <v>30.4</v>
      </c>
      <c r="O9" s="26">
        <f>IF($F9="M",VLOOKUP($C9,Kader_M[],7,1),VLOOKUP($C9,Kader_W[],7,1))</f>
        <v>48.6</v>
      </c>
      <c r="P9" s="12">
        <v>29.65</v>
      </c>
      <c r="Q9" s="12">
        <v>39.35</v>
      </c>
      <c r="R9" s="18">
        <f t="shared" si="3"/>
        <v>0</v>
      </c>
      <c r="S9" s="12">
        <v>28.615000000000002</v>
      </c>
      <c r="T9" s="12">
        <v>46.814999999999998</v>
      </c>
      <c r="U9" s="18">
        <f t="shared" si="4"/>
        <v>0</v>
      </c>
      <c r="W9" s="12">
        <v>0</v>
      </c>
      <c r="X9" s="18">
        <f t="shared" si="5"/>
        <v>0</v>
      </c>
      <c r="Z9" s="14">
        <v>0</v>
      </c>
      <c r="AA9" s="19">
        <f t="shared" si="6"/>
        <v>0</v>
      </c>
      <c r="AD9" s="19">
        <f t="shared" si="7"/>
        <v>0</v>
      </c>
      <c r="AG9" s="19">
        <f t="shared" si="8"/>
        <v>0</v>
      </c>
      <c r="AJ9" s="19">
        <f t="shared" si="9"/>
        <v>0</v>
      </c>
      <c r="AM9" s="19">
        <f t="shared" si="10"/>
        <v>0</v>
      </c>
      <c r="AP9" s="20">
        <f t="shared" si="11"/>
        <v>0</v>
      </c>
      <c r="AS9" s="20">
        <f t="shared" si="12"/>
        <v>0</v>
      </c>
      <c r="AV9" s="20">
        <f t="shared" si="13"/>
        <v>0</v>
      </c>
    </row>
    <row r="10" spans="1:48" x14ac:dyDescent="0.3">
      <c r="A10" t="s">
        <v>257</v>
      </c>
      <c r="B10" t="s">
        <v>264</v>
      </c>
      <c r="C10" s="28">
        <v>2003</v>
      </c>
      <c r="D10" s="27">
        <v>15</v>
      </c>
      <c r="E10" t="s">
        <v>153</v>
      </c>
      <c r="F10" s="27" t="s">
        <v>29</v>
      </c>
      <c r="G10" t="s">
        <v>255</v>
      </c>
      <c r="H10" s="9">
        <f t="shared" si="0"/>
        <v>0</v>
      </c>
      <c r="I10" s="9">
        <f t="shared" si="1"/>
        <v>0</v>
      </c>
      <c r="J10" s="27" t="str">
        <f t="shared" si="2"/>
        <v>Nein</v>
      </c>
      <c r="K10" s="3">
        <f>MAX(Q10,Z10,AC10,AO10)+LARGE((Q10,Z10,AC10,AO10),2)+MAX(T10,W10,AF10,AI10,AL10,AR10,AU10)+LARGE((T10,W10,AF10,AI10,AL10,AR10,AU10),2)</f>
        <v>85.15</v>
      </c>
      <c r="L10" s="26">
        <f>IF($F10="M",VLOOKUP($C10,Kader_M[],4,1),VLOOKUP($C10,Kader_W[],4,1))</f>
        <v>32</v>
      </c>
      <c r="M10" s="26">
        <f>IF($F10="M",VLOOKUP($C10,Kader_M[],5,1),VLOOKUP($C10,Kader_W[],5,1))</f>
        <v>41.5</v>
      </c>
      <c r="N10" s="26">
        <f>IF($F10="M",VLOOKUP($C10,Kader_M[],6,1),VLOOKUP($C10,Kader_W[],6,1))</f>
        <v>30.4</v>
      </c>
      <c r="O10" s="26">
        <f>IF($F10="M",VLOOKUP($C10,Kader_M[],7,1),VLOOKUP($C10,Kader_W[],7,1))</f>
        <v>48.6</v>
      </c>
      <c r="P10" s="12">
        <v>30.805</v>
      </c>
      <c r="Q10" s="12">
        <v>40.204999999999998</v>
      </c>
      <c r="R10" s="18">
        <f t="shared" si="3"/>
        <v>0</v>
      </c>
      <c r="S10" s="12">
        <v>27.445</v>
      </c>
      <c r="T10" s="12">
        <v>44.945</v>
      </c>
      <c r="U10" s="18">
        <f t="shared" si="4"/>
        <v>0</v>
      </c>
      <c r="W10" s="12">
        <v>0</v>
      </c>
      <c r="X10" s="18">
        <f t="shared" si="5"/>
        <v>0</v>
      </c>
      <c r="Z10" s="14">
        <v>0</v>
      </c>
      <c r="AA10" s="19">
        <f t="shared" si="6"/>
        <v>0</v>
      </c>
      <c r="AD10" s="19">
        <f t="shared" si="7"/>
        <v>0</v>
      </c>
      <c r="AG10" s="19">
        <f t="shared" si="8"/>
        <v>0</v>
      </c>
      <c r="AJ10" s="19">
        <f t="shared" si="9"/>
        <v>0</v>
      </c>
      <c r="AM10" s="19">
        <f t="shared" si="10"/>
        <v>0</v>
      </c>
      <c r="AP10" s="20">
        <f t="shared" si="11"/>
        <v>0</v>
      </c>
      <c r="AS10" s="20">
        <f t="shared" si="12"/>
        <v>0</v>
      </c>
      <c r="AV10" s="20">
        <f t="shared" si="13"/>
        <v>0</v>
      </c>
    </row>
    <row r="11" spans="1:48" x14ac:dyDescent="0.3">
      <c r="A11" t="s">
        <v>33</v>
      </c>
      <c r="B11" t="s">
        <v>32</v>
      </c>
      <c r="C11" s="11">
        <v>2003</v>
      </c>
      <c r="D11" s="27">
        <v>15</v>
      </c>
      <c r="E11" t="s">
        <v>297</v>
      </c>
      <c r="F11" s="27" t="s">
        <v>29</v>
      </c>
      <c r="G11" t="s">
        <v>173</v>
      </c>
      <c r="H11" s="9">
        <f t="shared" si="0"/>
        <v>0</v>
      </c>
      <c r="I11" s="9">
        <f t="shared" si="1"/>
        <v>0</v>
      </c>
      <c r="J11" s="27" t="str">
        <f t="shared" si="2"/>
        <v>Nein</v>
      </c>
      <c r="K11" s="3">
        <f>MAX(Q11,Z11,AC11,AO11)+LARGE((Q11,Z11,AC11,AO11),2)+MAX(T11,W11,AF11,AI11,AL11,AR11,AU11)+LARGE((T11,W11,AF11,AI11,AL11,AR11,AU11),2)</f>
        <v>84.75</v>
      </c>
      <c r="L11" s="26">
        <f>IF($F11="M",VLOOKUP($C11,Kader_M[],4,1),VLOOKUP($C11,Kader_W[],4,1))</f>
        <v>32</v>
      </c>
      <c r="M11" s="26">
        <f>IF($F11="M",VLOOKUP($C11,Kader_M[],5,1),VLOOKUP($C11,Kader_W[],5,1))</f>
        <v>41.5</v>
      </c>
      <c r="N11" s="26">
        <f>IF($F11="M",VLOOKUP($C11,Kader_M[],6,1),VLOOKUP($C11,Kader_W[],6,1))</f>
        <v>30.4</v>
      </c>
      <c r="O11" s="26">
        <f>IF($F11="M",VLOOKUP($C11,Kader_M[],7,1),VLOOKUP($C11,Kader_W[],7,1))</f>
        <v>48.6</v>
      </c>
      <c r="P11" s="12">
        <v>30.515000000000001</v>
      </c>
      <c r="Q11" s="12">
        <v>40.115000000000002</v>
      </c>
      <c r="R11" s="18">
        <f t="shared" si="3"/>
        <v>0</v>
      </c>
      <c r="S11" s="12">
        <v>27.734999999999999</v>
      </c>
      <c r="T11" s="12">
        <v>44.634999999999998</v>
      </c>
      <c r="U11" s="18">
        <f t="shared" si="4"/>
        <v>0</v>
      </c>
      <c r="W11" s="12">
        <v>0</v>
      </c>
      <c r="X11" s="18">
        <f t="shared" si="5"/>
        <v>0</v>
      </c>
      <c r="Z11" s="14">
        <v>0</v>
      </c>
      <c r="AA11" s="19">
        <f t="shared" si="6"/>
        <v>0</v>
      </c>
      <c r="AD11" s="19">
        <f t="shared" si="7"/>
        <v>0</v>
      </c>
      <c r="AG11" s="19">
        <f t="shared" si="8"/>
        <v>0</v>
      </c>
      <c r="AJ11" s="19">
        <f t="shared" si="9"/>
        <v>0</v>
      </c>
      <c r="AM11" s="19">
        <f t="shared" si="10"/>
        <v>0</v>
      </c>
      <c r="AP11" s="20">
        <f t="shared" si="11"/>
        <v>0</v>
      </c>
      <c r="AS11" s="20">
        <f t="shared" si="12"/>
        <v>0</v>
      </c>
      <c r="AV11" s="20">
        <f t="shared" si="13"/>
        <v>0</v>
      </c>
    </row>
    <row r="12" spans="1:48" x14ac:dyDescent="0.3">
      <c r="A12" t="s">
        <v>258</v>
      </c>
      <c r="B12" t="s">
        <v>265</v>
      </c>
      <c r="C12" s="28">
        <v>2003</v>
      </c>
      <c r="D12" s="27">
        <v>15</v>
      </c>
      <c r="E12" t="s">
        <v>159</v>
      </c>
      <c r="F12" s="27" t="s">
        <v>29</v>
      </c>
      <c r="G12" t="s">
        <v>248</v>
      </c>
      <c r="H12" s="9">
        <f t="shared" si="0"/>
        <v>0</v>
      </c>
      <c r="I12" s="9">
        <f t="shared" si="1"/>
        <v>0</v>
      </c>
      <c r="J12" s="27" t="str">
        <f t="shared" si="2"/>
        <v>Nein</v>
      </c>
      <c r="K12" s="3">
        <f>MAX(Q12,Z12,AC12,AO12)+LARGE((Q12,Z12,AC12,AO12),2)+MAX(T12,W12,AF12,AI12,AL12,AR12,AU12)+LARGE((T12,W12,AF12,AI12,AL12,AR12,AU12),2)</f>
        <v>81.89</v>
      </c>
      <c r="L12" s="26">
        <f>IF($F12="M",VLOOKUP($C12,Kader_M[],4,1),VLOOKUP($C12,Kader_W[],4,1))</f>
        <v>32</v>
      </c>
      <c r="M12" s="26">
        <f>IF($F12="M",VLOOKUP($C12,Kader_M[],5,1),VLOOKUP($C12,Kader_W[],5,1))</f>
        <v>41.5</v>
      </c>
      <c r="N12" s="26">
        <f>IF($F12="M",VLOOKUP($C12,Kader_M[],6,1),VLOOKUP($C12,Kader_W[],6,1))</f>
        <v>30.4</v>
      </c>
      <c r="O12" s="26">
        <f>IF($F12="M",VLOOKUP($C12,Kader_M[],7,1),VLOOKUP($C12,Kader_W[],7,1))</f>
        <v>48.6</v>
      </c>
      <c r="P12" s="12">
        <v>28.244999999999997</v>
      </c>
      <c r="Q12" s="12">
        <v>37.744999999999997</v>
      </c>
      <c r="R12" s="18">
        <f t="shared" si="3"/>
        <v>0</v>
      </c>
      <c r="S12" s="12">
        <v>27.145</v>
      </c>
      <c r="T12" s="12">
        <v>44.145000000000003</v>
      </c>
      <c r="U12" s="18">
        <f t="shared" si="4"/>
        <v>0</v>
      </c>
      <c r="W12" s="12">
        <v>0</v>
      </c>
      <c r="X12" s="18">
        <f t="shared" si="5"/>
        <v>0</v>
      </c>
      <c r="Z12" s="14">
        <v>0</v>
      </c>
      <c r="AA12" s="19">
        <f t="shared" ref="AA12:AA13" si="14">IF(OR(Y12&lt;$L12,Z12&lt;$M12),0,1)</f>
        <v>0</v>
      </c>
      <c r="AD12" s="19">
        <f t="shared" ref="AD12:AD13" si="15">IF(OR(AB12&lt;$L12,AC12&lt;$M12),0,1)</f>
        <v>0</v>
      </c>
      <c r="AG12" s="19">
        <f t="shared" ref="AG12:AG13" si="16">IF(OR(AE12&lt;$N12,AF12&lt;$O12),0,1)</f>
        <v>0</v>
      </c>
      <c r="AJ12" s="19">
        <f t="shared" ref="AJ12:AJ13" si="17">IF(OR(AH12&lt;$N12,AI12&lt;$O12),0,1)</f>
        <v>0</v>
      </c>
      <c r="AM12" s="19">
        <f t="shared" ref="AM12:AM13" si="18">IF(OR(AK12&lt;$N12,AL12&lt;$O12),0,1)</f>
        <v>0</v>
      </c>
      <c r="AP12" s="20">
        <f t="shared" ref="AP12:AP13" si="19">IF(OR(AN12&lt;$L12,AO12&lt;$M12),0,1)</f>
        <v>0</v>
      </c>
      <c r="AS12" s="20">
        <f t="shared" ref="AS12:AS13" si="20">IF(OR(AQ12&lt;$N12,AR12&lt;$O12),0,1)</f>
        <v>0</v>
      </c>
      <c r="AV12" s="20">
        <f t="shared" ref="AV12:AV13" si="21">IF(OR(AT12&lt;$N12,AU12&lt;$O12),0,1)</f>
        <v>0</v>
      </c>
    </row>
    <row r="13" spans="1:48" x14ac:dyDescent="0.3">
      <c r="A13" t="s">
        <v>45</v>
      </c>
      <c r="B13" t="s">
        <v>44</v>
      </c>
      <c r="C13" s="11">
        <v>2002</v>
      </c>
      <c r="D13" s="27">
        <v>16</v>
      </c>
      <c r="E13" t="s">
        <v>157</v>
      </c>
      <c r="F13" s="27" t="s">
        <v>29</v>
      </c>
      <c r="G13" t="s">
        <v>179</v>
      </c>
      <c r="H13" s="9">
        <f t="shared" si="0"/>
        <v>0</v>
      </c>
      <c r="I13" s="9">
        <f t="shared" si="1"/>
        <v>0</v>
      </c>
      <c r="J13" s="27" t="str">
        <f t="shared" si="2"/>
        <v>Nein</v>
      </c>
      <c r="K13" s="3">
        <f>MAX(Q13,Z13,AC13,AO13)+LARGE((Q13,Z13,AC13,AO13),2)+MAX(T13,W13,AF13,AI13,AL13,AR13,AU13)+LARGE((T13,W13,AF13,AI13,AL13,AR13,AU13),2)</f>
        <v>0</v>
      </c>
      <c r="L13" s="26">
        <f>IF($F13="M",VLOOKUP($C13,Kader_M[],4,1),VLOOKUP($C13,Kader_W[],4,1))</f>
        <v>32.4</v>
      </c>
      <c r="M13" s="26">
        <f>IF($F13="M",VLOOKUP($C13,Kader_M[],5,1),VLOOKUP($C13,Kader_W[],5,1))</f>
        <v>41.9</v>
      </c>
      <c r="N13" s="26">
        <f>IF($F13="M",VLOOKUP($C13,Kader_M[],6,1),VLOOKUP($C13,Kader_W[],6,1))</f>
        <v>30.4</v>
      </c>
      <c r="O13" s="26">
        <f>IF($F13="M",VLOOKUP($C13,Kader_M[],7,1),VLOOKUP($C13,Kader_W[],7,1))</f>
        <v>48.8</v>
      </c>
      <c r="Q13" s="12">
        <v>0</v>
      </c>
      <c r="R13" s="18">
        <f t="shared" si="3"/>
        <v>0</v>
      </c>
      <c r="T13" s="12">
        <v>0</v>
      </c>
      <c r="U13" s="18">
        <f t="shared" si="4"/>
        <v>0</v>
      </c>
      <c r="W13" s="12">
        <v>0</v>
      </c>
      <c r="X13" s="18">
        <f t="shared" si="5"/>
        <v>0</v>
      </c>
      <c r="Z13" s="14">
        <v>0</v>
      </c>
      <c r="AA13" s="19">
        <f t="shared" si="14"/>
        <v>0</v>
      </c>
      <c r="AD13" s="19">
        <f t="shared" si="15"/>
        <v>0</v>
      </c>
      <c r="AG13" s="19">
        <f t="shared" si="16"/>
        <v>0</v>
      </c>
      <c r="AJ13" s="19">
        <f t="shared" si="17"/>
        <v>0</v>
      </c>
      <c r="AM13" s="19">
        <f t="shared" si="18"/>
        <v>0</v>
      </c>
      <c r="AP13" s="20">
        <f t="shared" si="19"/>
        <v>0</v>
      </c>
      <c r="AS13" s="20">
        <f t="shared" si="20"/>
        <v>0</v>
      </c>
      <c r="AV13" s="20">
        <f t="shared" si="21"/>
        <v>0</v>
      </c>
    </row>
  </sheetData>
  <sheetProtection formatCells="0" formatColumns="0" formatRows="0" insertColumns="0" insertRows="0" insertHyperlinks="0" sort="0" autoFilter="0" pivotTables="0"/>
  <autoFilter ref="A2:X13" xr:uid="{00000000-0009-0000-0000-000002000000}">
    <sortState ref="A4:X13">
      <sortCondition descending="1" ref="K2:K13"/>
    </sortState>
  </autoFilter>
  <mergeCells count="11">
    <mergeCell ref="K1:K2"/>
    <mergeCell ref="L1:O1"/>
    <mergeCell ref="P1:X1"/>
    <mergeCell ref="Y1:AM1"/>
    <mergeCell ref="AN1:AV1"/>
    <mergeCell ref="H1:J1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12"/>
  <sheetViews>
    <sheetView zoomScale="85" zoomScaleNormal="85" workbookViewId="0">
      <pane xSplit="11" ySplit="2" topLeftCell="L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RowHeight="14.4" x14ac:dyDescent="0.3"/>
  <cols>
    <col min="1" max="1" width="21.109375" bestFit="1" customWidth="1"/>
    <col min="2" max="2" width="12.77734375" bestFit="1" customWidth="1"/>
    <col min="3" max="3" width="5.44140625" style="27" bestFit="1" customWidth="1"/>
    <col min="4" max="4" width="5.77734375" style="27" bestFit="1" customWidth="1"/>
    <col min="5" max="5" width="22.77734375" bestFit="1" customWidth="1"/>
    <col min="6" max="6" width="7.6640625" style="27" bestFit="1" customWidth="1"/>
    <col min="7" max="7" width="32.33203125" hidden="1" customWidth="1"/>
    <col min="8" max="8" width="10.109375" style="27" bestFit="1" customWidth="1"/>
    <col min="9" max="9" width="7.6640625" style="27" bestFit="1" customWidth="1"/>
    <col min="10" max="10" width="15.109375" style="27" bestFit="1" customWidth="1"/>
    <col min="11" max="11" width="14.77734375" style="27" bestFit="1" customWidth="1"/>
    <col min="12" max="15" width="11.44140625" style="26" hidden="1" customWidth="1"/>
    <col min="16" max="17" width="10.77734375" style="12" customWidth="1"/>
    <col min="18" max="18" width="10.77734375" style="13" customWidth="1"/>
    <col min="19" max="20" width="10.77734375" style="12" customWidth="1"/>
    <col min="21" max="21" width="10.77734375" style="13" customWidth="1"/>
    <col min="22" max="23" width="10.77734375" style="12" customWidth="1"/>
    <col min="24" max="24" width="10.77734375" style="13" customWidth="1"/>
    <col min="25" max="39" width="10.77734375" style="29"/>
    <col min="40" max="48" width="10.77734375" style="30"/>
  </cols>
  <sheetData>
    <row r="1" spans="1:48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H1" s="32" t="s">
        <v>232</v>
      </c>
      <c r="I1" s="32"/>
      <c r="J1" s="32"/>
      <c r="K1" s="31" t="s">
        <v>10</v>
      </c>
      <c r="L1" s="35" t="s">
        <v>17</v>
      </c>
      <c r="M1" s="35"/>
      <c r="N1" s="35"/>
      <c r="O1" s="35"/>
      <c r="P1" s="36" t="s">
        <v>6</v>
      </c>
      <c r="Q1" s="36"/>
      <c r="R1" s="36"/>
      <c r="S1" s="36"/>
      <c r="T1" s="36"/>
      <c r="U1" s="36"/>
      <c r="V1" s="36"/>
      <c r="W1" s="36"/>
      <c r="X1" s="36"/>
      <c r="Y1" s="33" t="s">
        <v>281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4" t="s">
        <v>7</v>
      </c>
      <c r="AO1" s="34"/>
      <c r="AP1" s="34"/>
      <c r="AQ1" s="34"/>
      <c r="AR1" s="34"/>
      <c r="AS1" s="34"/>
      <c r="AT1" s="34"/>
      <c r="AU1" s="34"/>
      <c r="AV1" s="34"/>
    </row>
    <row r="2" spans="1:48" s="4" customFormat="1" x14ac:dyDescent="0.3">
      <c r="A2" s="31"/>
      <c r="B2" s="31"/>
      <c r="C2" s="31"/>
      <c r="D2" s="31"/>
      <c r="E2" s="31"/>
      <c r="F2" s="4" t="s">
        <v>8</v>
      </c>
      <c r="G2" s="4" t="s">
        <v>5</v>
      </c>
      <c r="H2" s="4" t="s">
        <v>20</v>
      </c>
      <c r="I2" s="4" t="s">
        <v>30</v>
      </c>
      <c r="J2" s="4" t="s">
        <v>9</v>
      </c>
      <c r="K2" s="31"/>
      <c r="L2" s="10" t="s">
        <v>11</v>
      </c>
      <c r="M2" s="10" t="s">
        <v>12</v>
      </c>
      <c r="N2" s="10" t="s">
        <v>13</v>
      </c>
      <c r="O2" s="10" t="s">
        <v>14</v>
      </c>
      <c r="P2" s="7" t="s">
        <v>11</v>
      </c>
      <c r="Q2" s="7" t="s">
        <v>12</v>
      </c>
      <c r="R2" s="21" t="s">
        <v>27</v>
      </c>
      <c r="S2" s="7" t="s">
        <v>13</v>
      </c>
      <c r="T2" s="7" t="s">
        <v>14</v>
      </c>
      <c r="U2" s="21" t="s">
        <v>27</v>
      </c>
      <c r="V2" s="7" t="s">
        <v>15</v>
      </c>
      <c r="W2" s="7" t="s">
        <v>16</v>
      </c>
      <c r="X2" s="21" t="s">
        <v>27</v>
      </c>
      <c r="Y2" s="6" t="s">
        <v>233</v>
      </c>
      <c r="Z2" s="6" t="s">
        <v>234</v>
      </c>
      <c r="AA2" s="22" t="s">
        <v>27</v>
      </c>
      <c r="AB2" s="6" t="s">
        <v>235</v>
      </c>
      <c r="AC2" s="6" t="s">
        <v>236</v>
      </c>
      <c r="AD2" s="22" t="s">
        <v>27</v>
      </c>
      <c r="AE2" s="6" t="s">
        <v>237</v>
      </c>
      <c r="AF2" s="6" t="s">
        <v>238</v>
      </c>
      <c r="AG2" s="22" t="s">
        <v>27</v>
      </c>
      <c r="AH2" s="6" t="s">
        <v>239</v>
      </c>
      <c r="AI2" s="6" t="s">
        <v>240</v>
      </c>
      <c r="AJ2" s="22" t="s">
        <v>27</v>
      </c>
      <c r="AK2" s="6" t="s">
        <v>282</v>
      </c>
      <c r="AL2" s="6" t="s">
        <v>283</v>
      </c>
      <c r="AM2" s="22" t="s">
        <v>27</v>
      </c>
      <c r="AN2" s="5" t="s">
        <v>11</v>
      </c>
      <c r="AO2" s="5" t="s">
        <v>12</v>
      </c>
      <c r="AP2" s="23" t="s">
        <v>27</v>
      </c>
      <c r="AQ2" s="5" t="s">
        <v>13</v>
      </c>
      <c r="AR2" s="5" t="s">
        <v>14</v>
      </c>
      <c r="AS2" s="23" t="s">
        <v>27</v>
      </c>
      <c r="AT2" s="5" t="s">
        <v>15</v>
      </c>
      <c r="AU2" s="5" t="s">
        <v>16</v>
      </c>
      <c r="AV2" s="23" t="s">
        <v>27</v>
      </c>
    </row>
    <row r="3" spans="1:48" x14ac:dyDescent="0.3">
      <c r="A3" t="s">
        <v>41</v>
      </c>
      <c r="B3" t="s">
        <v>40</v>
      </c>
      <c r="C3" s="11">
        <v>2000</v>
      </c>
      <c r="D3" s="27">
        <v>18</v>
      </c>
      <c r="E3" t="s">
        <v>155</v>
      </c>
      <c r="F3" s="27" t="s">
        <v>29</v>
      </c>
      <c r="G3" t="s">
        <v>177</v>
      </c>
      <c r="H3" s="9">
        <f t="shared" ref="H3:H12" si="0">R3+AA3+AD3+AP3</f>
        <v>1</v>
      </c>
      <c r="I3" s="9">
        <f t="shared" ref="I3:I12" si="1">U3+X3+AG3+AJ3+AM3+AS3+AV3</f>
        <v>2</v>
      </c>
      <c r="J3" s="27" t="str">
        <f t="shared" ref="J3:J12" si="2">IF(AND(H3&gt;0,I3&gt;0),"Ja","Nein")</f>
        <v>Ja</v>
      </c>
      <c r="K3" s="3">
        <f>MAX(Q3,Z3,AC3,AO3)+LARGE((Q3,Z3,AC3,AO3),2)+MAX(T3,W3,AF3,AI3,AL3,AR3,AU3)+LARGE((T3,W3,AF3,AI3,AL3,AR3,AU3),2)</f>
        <v>145.97500000000002</v>
      </c>
      <c r="L3" s="26">
        <f>IF($F3="M",VLOOKUP($C3,Kader_M[],4,1),VLOOKUP($C3,Kader_W[],4,1))</f>
        <v>32.6</v>
      </c>
      <c r="M3" s="26">
        <f>IF($F3="M",VLOOKUP($C3,Kader_M[],5,1),VLOOKUP($C3,Kader_W[],5,1))</f>
        <v>42.1</v>
      </c>
      <c r="N3" s="26">
        <f>IF($F3="M",VLOOKUP($C3,Kader_M[],6,1),VLOOKUP($C3,Kader_W[],6,1))</f>
        <v>30.5</v>
      </c>
      <c r="O3" s="26">
        <f>IF($F3="M",VLOOKUP($C3,Kader_M[],7,1),VLOOKUP($C3,Kader_W[],7,1))</f>
        <v>50.2</v>
      </c>
      <c r="P3" s="12">
        <v>34.119999999999997</v>
      </c>
      <c r="Q3" s="12">
        <v>43.92</v>
      </c>
      <c r="R3" s="18">
        <f t="shared" ref="R3:R12" si="3">IF(OR(P3&lt;$L3,Q3&lt;$M3),0,1)</f>
        <v>1</v>
      </c>
      <c r="S3" s="12">
        <v>30.94</v>
      </c>
      <c r="T3" s="12">
        <v>51.34</v>
      </c>
      <c r="U3" s="18">
        <f t="shared" ref="U3:U12" si="4">IF(OR(S3&lt;$N3,T3&lt;$O3),0,1)</f>
        <v>1</v>
      </c>
      <c r="V3" s="12">
        <v>30.615000000000002</v>
      </c>
      <c r="W3" s="12">
        <v>50.715000000000003</v>
      </c>
      <c r="X3" s="18">
        <f t="shared" ref="X3:X12" si="5">IF(OR(V3&lt;$N3,W3&lt;$O3),0,1)</f>
        <v>1</v>
      </c>
      <c r="Y3" s="14"/>
      <c r="Z3" s="14">
        <v>0</v>
      </c>
      <c r="AA3" s="19">
        <f>IF(OR(Y3&lt;$L3,Z3&lt;$M3),0,1)</f>
        <v>0</v>
      </c>
      <c r="AB3" s="14"/>
      <c r="AC3" s="14"/>
      <c r="AD3" s="19">
        <f>IF(OR(AB3&lt;$L3,AC3&lt;$M3),0,1)</f>
        <v>0</v>
      </c>
      <c r="AE3" s="14"/>
      <c r="AF3" s="14"/>
      <c r="AG3" s="19">
        <f>IF(OR(AE3&lt;$N3,AF3&lt;$O3),0,1)</f>
        <v>0</v>
      </c>
      <c r="AH3" s="14"/>
      <c r="AI3" s="14"/>
      <c r="AJ3" s="19">
        <f>IF(OR(AH3&lt;$N3,AI3&lt;$O3),0,1)</f>
        <v>0</v>
      </c>
      <c r="AK3" s="14"/>
      <c r="AL3" s="14"/>
      <c r="AM3" s="19">
        <f t="shared" ref="AM3:AM6" si="6">IF(OR(AK3&lt;$N3,AL3&lt;$O3),0,1)</f>
        <v>0</v>
      </c>
      <c r="AN3" s="16"/>
      <c r="AO3" s="16"/>
      <c r="AP3" s="20">
        <f t="shared" ref="AP3:AP6" si="7">IF(OR(AN3&lt;$L3,AO3&lt;$M3),0,1)</f>
        <v>0</v>
      </c>
      <c r="AQ3" s="16"/>
      <c r="AR3" s="16"/>
      <c r="AS3" s="20">
        <f t="shared" ref="AS3:AS6" si="8">IF(OR(AQ3&lt;$N3,AR3&lt;$O3),0,1)</f>
        <v>0</v>
      </c>
      <c r="AT3" s="16"/>
      <c r="AU3" s="16"/>
      <c r="AV3" s="20">
        <f t="shared" ref="AV3:AV6" si="9">IF(OR(AT3&lt;$N3,AU3&lt;$O3),0,1)</f>
        <v>0</v>
      </c>
    </row>
    <row r="4" spans="1:48" x14ac:dyDescent="0.3">
      <c r="A4" t="s">
        <v>43</v>
      </c>
      <c r="B4" t="s">
        <v>42</v>
      </c>
      <c r="C4" s="11">
        <v>2000</v>
      </c>
      <c r="D4" s="27">
        <v>18</v>
      </c>
      <c r="E4" t="s">
        <v>156</v>
      </c>
      <c r="F4" s="27" t="s">
        <v>29</v>
      </c>
      <c r="G4" t="s">
        <v>178</v>
      </c>
      <c r="H4" s="9">
        <f t="shared" si="0"/>
        <v>1</v>
      </c>
      <c r="I4" s="9">
        <f t="shared" si="1"/>
        <v>1</v>
      </c>
      <c r="J4" s="27" t="str">
        <f t="shared" si="2"/>
        <v>Ja</v>
      </c>
      <c r="K4" s="3">
        <f>MAX(Q4,Z4,AC4,AO4)+LARGE((Q4,Z4,AC4,AO4),2)+MAX(T4,W4,AF4,AI4,AL4,AR4,AU4)+LARGE((T4,W4,AF4,AI4,AL4,AR4,AU4),2)</f>
        <v>145.58499999999998</v>
      </c>
      <c r="L4" s="26">
        <f>IF($F4="M",VLOOKUP($C4,Kader_M[],4,1),VLOOKUP($C4,Kader_W[],4,1))</f>
        <v>32.6</v>
      </c>
      <c r="M4" s="26">
        <f>IF($F4="M",VLOOKUP($C4,Kader_M[],5,1),VLOOKUP($C4,Kader_W[],5,1))</f>
        <v>42.1</v>
      </c>
      <c r="N4" s="26">
        <f>IF($F4="M",VLOOKUP($C4,Kader_M[],6,1),VLOOKUP($C4,Kader_W[],6,1))</f>
        <v>30.5</v>
      </c>
      <c r="O4" s="26">
        <f>IF($F4="M",VLOOKUP($C4,Kader_M[],7,1),VLOOKUP($C4,Kader_W[],7,1))</f>
        <v>50.2</v>
      </c>
      <c r="P4" s="12">
        <v>34.284999999999997</v>
      </c>
      <c r="Q4" s="12">
        <v>43.884999999999998</v>
      </c>
      <c r="R4" s="18">
        <f t="shared" si="3"/>
        <v>1</v>
      </c>
      <c r="S4" s="12">
        <v>29.805</v>
      </c>
      <c r="T4" s="12">
        <v>50.604999999999997</v>
      </c>
      <c r="U4" s="18">
        <f t="shared" si="4"/>
        <v>0</v>
      </c>
      <c r="V4" s="12">
        <v>30.594999999999999</v>
      </c>
      <c r="W4" s="12">
        <v>51.094999999999999</v>
      </c>
      <c r="X4" s="18">
        <f t="shared" si="5"/>
        <v>1</v>
      </c>
      <c r="Z4" s="14">
        <v>0</v>
      </c>
      <c r="AA4" s="19">
        <f t="shared" ref="AA4:AA6" si="10">IF(OR(Y4&lt;$L4,Z4&lt;$M4),0,1)</f>
        <v>0</v>
      </c>
      <c r="AD4" s="19">
        <f t="shared" ref="AD4:AD6" si="11">IF(OR(AB4&lt;$L4,AC4&lt;$M4),0,1)</f>
        <v>0</v>
      </c>
      <c r="AG4" s="19">
        <f t="shared" ref="AG4:AG6" si="12">IF(OR(AE4&lt;$N4,AF4&lt;$O4),0,1)</f>
        <v>0</v>
      </c>
      <c r="AJ4" s="19">
        <f t="shared" ref="AJ4:AJ6" si="13">IF(OR(AH4&lt;$N4,AI4&lt;$O4),0,1)</f>
        <v>0</v>
      </c>
      <c r="AM4" s="19">
        <f t="shared" si="6"/>
        <v>0</v>
      </c>
      <c r="AP4" s="20">
        <f t="shared" si="7"/>
        <v>0</v>
      </c>
      <c r="AS4" s="20">
        <f t="shared" si="8"/>
        <v>0</v>
      </c>
      <c r="AV4" s="20">
        <f t="shared" si="9"/>
        <v>0</v>
      </c>
    </row>
    <row r="5" spans="1:48" x14ac:dyDescent="0.3">
      <c r="A5" t="s">
        <v>260</v>
      </c>
      <c r="B5" t="s">
        <v>104</v>
      </c>
      <c r="C5" s="28">
        <v>2000</v>
      </c>
      <c r="D5" s="27">
        <v>18</v>
      </c>
      <c r="E5" t="s">
        <v>171</v>
      </c>
      <c r="F5" s="27" t="s">
        <v>29</v>
      </c>
      <c r="G5" t="s">
        <v>251</v>
      </c>
      <c r="H5" s="9">
        <f t="shared" si="0"/>
        <v>1</v>
      </c>
      <c r="I5" s="9">
        <f t="shared" si="1"/>
        <v>0</v>
      </c>
      <c r="J5" s="27" t="str">
        <f t="shared" si="2"/>
        <v>Nein</v>
      </c>
      <c r="K5" s="3">
        <f>MAX(Q5,Z5,AC5,AO5)+LARGE((Q5,Z5,AC5,AO5),2)+MAX(T5,W5,AF5,AI5,AL5,AR5,AU5)+LARGE((T5,W5,AF5,AI5,AL5,AR5,AU5),2)</f>
        <v>140.60999999999999</v>
      </c>
      <c r="L5" s="26">
        <f>IF($F5="M",VLOOKUP($C5,Kader_M[],4,1),VLOOKUP($C5,Kader_W[],4,1))</f>
        <v>32.6</v>
      </c>
      <c r="M5" s="26">
        <f>IF($F5="M",VLOOKUP($C5,Kader_M[],5,1),VLOOKUP($C5,Kader_W[],5,1))</f>
        <v>42.1</v>
      </c>
      <c r="N5" s="26">
        <f>IF($F5="M",VLOOKUP($C5,Kader_M[],6,1),VLOOKUP($C5,Kader_W[],6,1))</f>
        <v>30.5</v>
      </c>
      <c r="O5" s="26">
        <f>IF($F5="M",VLOOKUP($C5,Kader_M[],7,1),VLOOKUP($C5,Kader_W[],7,1))</f>
        <v>50.2</v>
      </c>
      <c r="P5" s="12">
        <v>33.17</v>
      </c>
      <c r="Q5" s="12">
        <v>42.77</v>
      </c>
      <c r="R5" s="18">
        <f t="shared" si="3"/>
        <v>1</v>
      </c>
      <c r="S5" s="12">
        <v>29.435000000000002</v>
      </c>
      <c r="T5" s="12">
        <v>48.134999999999998</v>
      </c>
      <c r="U5" s="18">
        <f t="shared" si="4"/>
        <v>0</v>
      </c>
      <c r="V5" s="12">
        <v>30.805</v>
      </c>
      <c r="W5" s="12">
        <v>49.704999999999998</v>
      </c>
      <c r="X5" s="18">
        <f t="shared" si="5"/>
        <v>0</v>
      </c>
      <c r="Z5" s="14">
        <v>0</v>
      </c>
      <c r="AA5" s="19">
        <f t="shared" si="10"/>
        <v>0</v>
      </c>
      <c r="AD5" s="19">
        <f t="shared" si="11"/>
        <v>0</v>
      </c>
      <c r="AG5" s="19">
        <f t="shared" si="12"/>
        <v>0</v>
      </c>
      <c r="AJ5" s="19">
        <f t="shared" si="13"/>
        <v>0</v>
      </c>
      <c r="AM5" s="19">
        <f t="shared" si="6"/>
        <v>0</v>
      </c>
      <c r="AP5" s="20">
        <f t="shared" si="7"/>
        <v>0</v>
      </c>
      <c r="AS5" s="20">
        <f t="shared" si="8"/>
        <v>0</v>
      </c>
      <c r="AV5" s="20">
        <f t="shared" si="9"/>
        <v>0</v>
      </c>
    </row>
    <row r="6" spans="1:48" x14ac:dyDescent="0.3">
      <c r="A6" t="s">
        <v>259</v>
      </c>
      <c r="B6" t="s">
        <v>262</v>
      </c>
      <c r="C6" s="28">
        <v>2001</v>
      </c>
      <c r="D6" s="27">
        <v>17</v>
      </c>
      <c r="E6" t="s">
        <v>163</v>
      </c>
      <c r="F6" s="27" t="s">
        <v>29</v>
      </c>
      <c r="G6" t="s">
        <v>242</v>
      </c>
      <c r="H6" s="9">
        <f t="shared" si="0"/>
        <v>0</v>
      </c>
      <c r="I6" s="9">
        <f t="shared" si="1"/>
        <v>0</v>
      </c>
      <c r="J6" s="27" t="str">
        <f t="shared" si="2"/>
        <v>Nein</v>
      </c>
      <c r="K6" s="3">
        <f>MAX(Q6,Z6,AC6,AO6)+LARGE((Q6,Z6,AC6,AO6),2)+MAX(T6,W6,AF6,AI6,AL6,AR6,AU6)+LARGE((T6,W6,AF6,AI6,AL6,AR6,AU6),2)</f>
        <v>135.245</v>
      </c>
      <c r="L6" s="26">
        <f>IF($F6="M",VLOOKUP($C6,Kader_M[],4,1),VLOOKUP($C6,Kader_W[],4,1))</f>
        <v>32.200000000000003</v>
      </c>
      <c r="M6" s="26">
        <f>IF($F6="M",VLOOKUP($C6,Kader_M[],5,1),VLOOKUP($C6,Kader_W[],5,1))</f>
        <v>41.7</v>
      </c>
      <c r="N6" s="26">
        <f>IF($F6="M",VLOOKUP($C6,Kader_M[],6,1),VLOOKUP($C6,Kader_W[],6,1))</f>
        <v>30.5</v>
      </c>
      <c r="O6" s="26">
        <f>IF($F6="M",VLOOKUP($C6,Kader_M[],7,1),VLOOKUP($C6,Kader_W[],7,1))</f>
        <v>49.5</v>
      </c>
      <c r="P6" s="12">
        <v>32.155000000000001</v>
      </c>
      <c r="Q6" s="12">
        <v>41.354999999999997</v>
      </c>
      <c r="R6" s="18">
        <f t="shared" si="3"/>
        <v>0</v>
      </c>
      <c r="S6" s="12">
        <v>29.42</v>
      </c>
      <c r="T6" s="12">
        <v>47.42</v>
      </c>
      <c r="U6" s="18">
        <f t="shared" si="4"/>
        <v>0</v>
      </c>
      <c r="V6" s="12">
        <v>28.67</v>
      </c>
      <c r="W6" s="12">
        <v>46.47</v>
      </c>
      <c r="X6" s="18">
        <f t="shared" si="5"/>
        <v>0</v>
      </c>
      <c r="Z6" s="14">
        <v>0</v>
      </c>
      <c r="AA6" s="19">
        <f t="shared" si="10"/>
        <v>0</v>
      </c>
      <c r="AD6" s="19">
        <f t="shared" si="11"/>
        <v>0</v>
      </c>
      <c r="AG6" s="19">
        <f t="shared" si="12"/>
        <v>0</v>
      </c>
      <c r="AJ6" s="19">
        <f t="shared" si="13"/>
        <v>0</v>
      </c>
      <c r="AM6" s="19">
        <f t="shared" si="6"/>
        <v>0</v>
      </c>
      <c r="AP6" s="20">
        <f t="shared" si="7"/>
        <v>0</v>
      </c>
      <c r="AS6" s="20">
        <f t="shared" si="8"/>
        <v>0</v>
      </c>
      <c r="AV6" s="20">
        <f t="shared" si="9"/>
        <v>0</v>
      </c>
    </row>
    <row r="7" spans="1:48" x14ac:dyDescent="0.3">
      <c r="A7" t="s">
        <v>111</v>
      </c>
      <c r="B7" t="s">
        <v>110</v>
      </c>
      <c r="C7" s="11">
        <v>2001</v>
      </c>
      <c r="D7" s="27">
        <v>17</v>
      </c>
      <c r="E7" t="s">
        <v>157</v>
      </c>
      <c r="F7" s="27" t="s">
        <v>29</v>
      </c>
      <c r="G7" t="s">
        <v>212</v>
      </c>
      <c r="H7" s="9">
        <f t="shared" si="0"/>
        <v>0</v>
      </c>
      <c r="I7" s="9">
        <f t="shared" si="1"/>
        <v>0</v>
      </c>
      <c r="J7" s="27" t="str">
        <f t="shared" si="2"/>
        <v>Nein</v>
      </c>
      <c r="K7" s="3">
        <f>MAX(Q7,Z7,AC7,AO7)+LARGE((Q7,Z7,AC7,AO7),2)+MAX(T7,W7,AF7,AI7,AL7,AR7,AU7)+LARGE((T7,W7,AF7,AI7,AL7,AR7,AU7),2)</f>
        <v>52.22</v>
      </c>
      <c r="L7" s="26">
        <f>IF($F7="M",VLOOKUP($C7,Kader_M[],4,1),VLOOKUP($C7,Kader_W[],4,1))</f>
        <v>32.200000000000003</v>
      </c>
      <c r="M7" s="26">
        <f>IF($F7="M",VLOOKUP($C7,Kader_M[],5,1),VLOOKUP($C7,Kader_W[],5,1))</f>
        <v>41.7</v>
      </c>
      <c r="N7" s="26">
        <f>IF($F7="M",VLOOKUP($C7,Kader_M[],6,1),VLOOKUP($C7,Kader_W[],6,1))</f>
        <v>30.5</v>
      </c>
      <c r="O7" s="26">
        <f>IF($F7="M",VLOOKUP($C7,Kader_M[],7,1),VLOOKUP($C7,Kader_W[],7,1))</f>
        <v>49.5</v>
      </c>
      <c r="P7" s="12">
        <v>30.73</v>
      </c>
      <c r="Q7" s="12">
        <v>39.83</v>
      </c>
      <c r="R7" s="18">
        <f t="shared" si="3"/>
        <v>0</v>
      </c>
      <c r="S7" s="12">
        <v>7.6899999999999995</v>
      </c>
      <c r="T7" s="12">
        <v>12.39</v>
      </c>
      <c r="U7" s="18">
        <f t="shared" si="4"/>
        <v>0</v>
      </c>
      <c r="W7" s="12">
        <v>0</v>
      </c>
      <c r="X7" s="18">
        <f t="shared" si="5"/>
        <v>0</v>
      </c>
      <c r="Z7" s="14">
        <v>0</v>
      </c>
      <c r="AA7" s="19">
        <f t="shared" ref="AA7:AA9" si="14">IF(OR(Y7&lt;$L7,Z7&lt;$M7),0,1)</f>
        <v>0</v>
      </c>
      <c r="AD7" s="19">
        <f t="shared" ref="AD7:AD9" si="15">IF(OR(AB7&lt;$L7,AC7&lt;$M7),0,1)</f>
        <v>0</v>
      </c>
      <c r="AG7" s="19">
        <f t="shared" ref="AG7:AG9" si="16">IF(OR(AE7&lt;$N7,AF7&lt;$O7),0,1)</f>
        <v>0</v>
      </c>
      <c r="AJ7" s="19">
        <f t="shared" ref="AJ7:AJ9" si="17">IF(OR(AH7&lt;$N7,AI7&lt;$O7),0,1)</f>
        <v>0</v>
      </c>
      <c r="AM7" s="19">
        <f t="shared" ref="AM7:AM9" si="18">IF(OR(AK7&lt;$N7,AL7&lt;$O7),0,1)</f>
        <v>0</v>
      </c>
      <c r="AP7" s="20">
        <f t="shared" ref="AP7:AP9" si="19">IF(OR(AN7&lt;$L7,AO7&lt;$M7),0,1)</f>
        <v>0</v>
      </c>
      <c r="AS7" s="20">
        <f t="shared" ref="AS7:AS9" si="20">IF(OR(AQ7&lt;$N7,AR7&lt;$O7),0,1)</f>
        <v>0</v>
      </c>
      <c r="AV7" s="20">
        <f t="shared" ref="AV7:AV9" si="21">IF(OR(AT7&lt;$N7,AU7&lt;$O7),0,1)</f>
        <v>0</v>
      </c>
    </row>
    <row r="8" spans="1:48" x14ac:dyDescent="0.3">
      <c r="A8" t="s">
        <v>118</v>
      </c>
      <c r="B8" t="s">
        <v>117</v>
      </c>
      <c r="C8" s="11">
        <v>2001</v>
      </c>
      <c r="D8" s="27">
        <v>17</v>
      </c>
      <c r="E8" t="s">
        <v>150</v>
      </c>
      <c r="F8" s="27" t="s">
        <v>29</v>
      </c>
      <c r="G8" t="s">
        <v>215</v>
      </c>
      <c r="H8" s="9">
        <f t="shared" si="0"/>
        <v>1</v>
      </c>
      <c r="I8" s="9">
        <f t="shared" si="1"/>
        <v>0</v>
      </c>
      <c r="J8" s="27" t="str">
        <f t="shared" si="2"/>
        <v>Nein</v>
      </c>
      <c r="K8" s="3">
        <f>MAX(Q8,Z8,AC8,AO8)+LARGE((Q8,Z8,AC8,AO8),2)+MAX(T8,W8,AF8,AI8,AL8,AR8,AU8)+LARGE((T8,W8,AF8,AI8,AL8,AR8,AU8),2)</f>
        <v>48.144999999999996</v>
      </c>
      <c r="L8" s="26">
        <f>IF($F8="M",VLOOKUP($C8,Kader_M[],4,1),VLOOKUP($C8,Kader_W[],4,1))</f>
        <v>32.200000000000003</v>
      </c>
      <c r="M8" s="26">
        <f>IF($F8="M",VLOOKUP($C8,Kader_M[],5,1),VLOOKUP($C8,Kader_W[],5,1))</f>
        <v>41.7</v>
      </c>
      <c r="N8" s="26">
        <f>IF($F8="M",VLOOKUP($C8,Kader_M[],6,1),VLOOKUP($C8,Kader_W[],6,1))</f>
        <v>30.5</v>
      </c>
      <c r="O8" s="26">
        <f>IF($F8="M",VLOOKUP($C8,Kader_M[],7,1),VLOOKUP($C8,Kader_W[],7,1))</f>
        <v>49.5</v>
      </c>
      <c r="P8" s="12">
        <v>33.409999999999997</v>
      </c>
      <c r="Q8" s="12">
        <v>42.51</v>
      </c>
      <c r="R8" s="18">
        <f t="shared" si="3"/>
        <v>1</v>
      </c>
      <c r="S8" s="12">
        <v>3.1349999999999998</v>
      </c>
      <c r="T8" s="12">
        <v>5.6349999999999998</v>
      </c>
      <c r="U8" s="18">
        <f t="shared" si="4"/>
        <v>0</v>
      </c>
      <c r="W8" s="12">
        <v>0</v>
      </c>
      <c r="X8" s="18">
        <f t="shared" si="5"/>
        <v>0</v>
      </c>
      <c r="Z8" s="14">
        <v>0</v>
      </c>
      <c r="AA8" s="19">
        <f t="shared" si="14"/>
        <v>0</v>
      </c>
      <c r="AD8" s="19">
        <f t="shared" si="15"/>
        <v>0</v>
      </c>
      <c r="AG8" s="19">
        <f t="shared" si="16"/>
        <v>0</v>
      </c>
      <c r="AJ8" s="19">
        <f t="shared" si="17"/>
        <v>0</v>
      </c>
      <c r="AM8" s="19">
        <f t="shared" si="18"/>
        <v>0</v>
      </c>
      <c r="AP8" s="20">
        <f t="shared" si="19"/>
        <v>0</v>
      </c>
      <c r="AS8" s="20">
        <f t="shared" si="20"/>
        <v>0</v>
      </c>
      <c r="AV8" s="20">
        <f t="shared" si="21"/>
        <v>0</v>
      </c>
    </row>
    <row r="9" spans="1:48" x14ac:dyDescent="0.3">
      <c r="A9" t="s">
        <v>73</v>
      </c>
      <c r="B9" t="s">
        <v>72</v>
      </c>
      <c r="C9" s="11">
        <v>2001</v>
      </c>
      <c r="D9" s="27">
        <v>17</v>
      </c>
      <c r="E9" t="s">
        <v>163</v>
      </c>
      <c r="F9" s="27" t="s">
        <v>29</v>
      </c>
      <c r="G9" t="s">
        <v>193</v>
      </c>
      <c r="H9" s="9">
        <f t="shared" si="0"/>
        <v>0</v>
      </c>
      <c r="I9" s="9">
        <f t="shared" si="1"/>
        <v>0</v>
      </c>
      <c r="J9" s="27" t="str">
        <f t="shared" si="2"/>
        <v>Nein</v>
      </c>
      <c r="K9" s="3">
        <f>MAX(Q9,Z9,AC9,AO9)+LARGE((Q9,Z9,AC9,AO9),2)+MAX(T9,W9,AF9,AI9,AL9,AR9,AU9)+LARGE((T9,W9,AF9,AI9,AL9,AR9,AU9),2)</f>
        <v>0</v>
      </c>
      <c r="L9" s="26">
        <f>IF($F9="M",VLOOKUP($C9,Kader_M[],4,1),VLOOKUP($C9,Kader_W[],4,1))</f>
        <v>32.200000000000003</v>
      </c>
      <c r="M9" s="26">
        <f>IF($F9="M",VLOOKUP($C9,Kader_M[],5,1),VLOOKUP($C9,Kader_W[],5,1))</f>
        <v>41.7</v>
      </c>
      <c r="N9" s="26">
        <f>IF($F9="M",VLOOKUP($C9,Kader_M[],6,1),VLOOKUP($C9,Kader_W[],6,1))</f>
        <v>30.5</v>
      </c>
      <c r="O9" s="26">
        <f>IF($F9="M",VLOOKUP($C9,Kader_M[],7,1),VLOOKUP($C9,Kader_W[],7,1))</f>
        <v>49.5</v>
      </c>
      <c r="Q9" s="12">
        <v>0</v>
      </c>
      <c r="R9" s="18">
        <f t="shared" si="3"/>
        <v>0</v>
      </c>
      <c r="T9" s="12">
        <v>0</v>
      </c>
      <c r="U9" s="18">
        <f t="shared" si="4"/>
        <v>0</v>
      </c>
      <c r="W9" s="12">
        <v>0</v>
      </c>
      <c r="X9" s="18">
        <f t="shared" si="5"/>
        <v>0</v>
      </c>
      <c r="Z9" s="14">
        <v>0</v>
      </c>
      <c r="AA9" s="19">
        <f t="shared" si="14"/>
        <v>0</v>
      </c>
      <c r="AD9" s="19">
        <f t="shared" si="15"/>
        <v>0</v>
      </c>
      <c r="AG9" s="19">
        <f t="shared" si="16"/>
        <v>0</v>
      </c>
      <c r="AJ9" s="19">
        <f t="shared" si="17"/>
        <v>0</v>
      </c>
      <c r="AM9" s="19">
        <f t="shared" si="18"/>
        <v>0</v>
      </c>
      <c r="AP9" s="20">
        <f t="shared" si="19"/>
        <v>0</v>
      </c>
      <c r="AS9" s="20">
        <f t="shared" si="20"/>
        <v>0</v>
      </c>
      <c r="AV9" s="20">
        <f t="shared" si="21"/>
        <v>0</v>
      </c>
    </row>
    <row r="10" spans="1:48" x14ac:dyDescent="0.3">
      <c r="A10" t="s">
        <v>35</v>
      </c>
      <c r="B10" t="s">
        <v>34</v>
      </c>
      <c r="C10" s="27">
        <v>1997</v>
      </c>
      <c r="D10" s="27">
        <v>21</v>
      </c>
      <c r="E10" t="s">
        <v>298</v>
      </c>
      <c r="F10" s="27" t="s">
        <v>29</v>
      </c>
      <c r="G10" t="s">
        <v>174</v>
      </c>
      <c r="H10" s="9">
        <f t="shared" si="0"/>
        <v>0</v>
      </c>
      <c r="I10" s="9">
        <f t="shared" si="1"/>
        <v>0</v>
      </c>
      <c r="J10" s="27" t="str">
        <f t="shared" si="2"/>
        <v>Nein</v>
      </c>
      <c r="K10" s="3">
        <f>MAX(Q10,Z10,AC10,AO10)+LARGE((Q10,Z10,AC10,AO10),2)+MAX(T10,W10,AF10,AI10,AL10,AR10,AU10)+LARGE((T10,W10,AF10,AI10,AL10,AR10,AU10),2)</f>
        <v>0</v>
      </c>
      <c r="L10" s="26">
        <f>IF($F10="M",VLOOKUP($C10,Kader_M[],4,1),VLOOKUP($C10,Kader_W[],4,1))</f>
        <v>33.799999999999997</v>
      </c>
      <c r="M10" s="26">
        <f>IF($F10="M",VLOOKUP($C10,Kader_M[],5,1),VLOOKUP($C10,Kader_W[],5,1))</f>
        <v>43.3</v>
      </c>
      <c r="N10" s="26">
        <f>IF($F10="M",VLOOKUP($C10,Kader_M[],6,1),VLOOKUP($C10,Kader_W[],6,1))</f>
        <v>30.9</v>
      </c>
      <c r="O10" s="26">
        <f>IF($F10="M",VLOOKUP($C10,Kader_M[],7,1),VLOOKUP($C10,Kader_W[],7,1))</f>
        <v>51.4</v>
      </c>
      <c r="Q10" s="12">
        <v>0</v>
      </c>
      <c r="R10" s="18">
        <f t="shared" si="3"/>
        <v>0</v>
      </c>
      <c r="T10" s="12">
        <v>0</v>
      </c>
      <c r="U10" s="18">
        <f t="shared" si="4"/>
        <v>0</v>
      </c>
      <c r="W10" s="12">
        <v>0</v>
      </c>
      <c r="X10" s="18">
        <f t="shared" si="5"/>
        <v>0</v>
      </c>
      <c r="Z10" s="14">
        <v>0</v>
      </c>
      <c r="AA10" s="19">
        <f t="shared" ref="AA10:AA12" si="22">IF(OR(Y10&lt;$L10,Z10&lt;$M10),0,1)</f>
        <v>0</v>
      </c>
      <c r="AD10" s="19">
        <f t="shared" ref="AD10:AD12" si="23">IF(OR(AB10&lt;$L10,AC10&lt;$M10),0,1)</f>
        <v>0</v>
      </c>
      <c r="AG10" s="19">
        <f t="shared" ref="AG10:AG12" si="24">IF(OR(AE10&lt;$N10,AF10&lt;$O10),0,1)</f>
        <v>0</v>
      </c>
      <c r="AJ10" s="19">
        <f t="shared" ref="AJ10:AJ12" si="25">IF(OR(AH10&lt;$N10,AI10&lt;$O10),0,1)</f>
        <v>0</v>
      </c>
      <c r="AM10" s="19">
        <f t="shared" ref="AM10:AM12" si="26">IF(OR(AK10&lt;$N10,AL10&lt;$O10),0,1)</f>
        <v>0</v>
      </c>
      <c r="AP10" s="20">
        <f t="shared" ref="AP10:AP12" si="27">IF(OR(AN10&lt;$L10,AO10&lt;$M10),0,1)</f>
        <v>0</v>
      </c>
      <c r="AS10" s="20">
        <f t="shared" ref="AS10:AS12" si="28">IF(OR(AQ10&lt;$N10,AR10&lt;$O10),0,1)</f>
        <v>0</v>
      </c>
      <c r="AV10" s="20">
        <f t="shared" ref="AV10:AV12" si="29">IF(OR(AT10&lt;$N10,AU10&lt;$O10),0,1)</f>
        <v>0</v>
      </c>
    </row>
    <row r="11" spans="1:48" x14ac:dyDescent="0.3">
      <c r="A11" t="s">
        <v>288</v>
      </c>
      <c r="B11" t="s">
        <v>289</v>
      </c>
      <c r="C11" s="27">
        <v>2001</v>
      </c>
      <c r="D11" s="27">
        <v>17</v>
      </c>
      <c r="E11" t="s">
        <v>298</v>
      </c>
      <c r="F11" s="27" t="s">
        <v>29</v>
      </c>
      <c r="G11" t="s">
        <v>293</v>
      </c>
      <c r="H11" s="9">
        <f t="shared" si="0"/>
        <v>0</v>
      </c>
      <c r="I11" s="9">
        <f t="shared" si="1"/>
        <v>0</v>
      </c>
      <c r="J11" s="27" t="str">
        <f t="shared" si="2"/>
        <v>Nein</v>
      </c>
      <c r="K11" s="3">
        <f>MAX(Q11,Z11,AC11,AO11)+LARGE((Q11,Z11,AC11,AO11),2)+MAX(T11,W11,AF11,AI11,AL11,AR11,AU11)+LARGE((T11,W11,AF11,AI11,AL11,AR11,AU11),2)</f>
        <v>0</v>
      </c>
      <c r="L11" s="26">
        <f>IF($F11="M",VLOOKUP($C11,Kader_M[],4,1),VLOOKUP($C11,Kader_W[],4,1))</f>
        <v>32.200000000000003</v>
      </c>
      <c r="M11" s="26">
        <f>IF($F11="M",VLOOKUP($C11,Kader_M[],5,1),VLOOKUP($C11,Kader_W[],5,1))</f>
        <v>41.7</v>
      </c>
      <c r="N11" s="26">
        <f>IF($F11="M",VLOOKUP($C11,Kader_M[],6,1),VLOOKUP($C11,Kader_W[],6,1))</f>
        <v>30.5</v>
      </c>
      <c r="O11" s="26">
        <f>IF($F11="M",VLOOKUP($C11,Kader_M[],7,1),VLOOKUP($C11,Kader_W[],7,1))</f>
        <v>49.5</v>
      </c>
      <c r="Q11" s="12">
        <v>0</v>
      </c>
      <c r="R11" s="18">
        <f t="shared" si="3"/>
        <v>0</v>
      </c>
      <c r="T11" s="12">
        <v>0</v>
      </c>
      <c r="U11" s="18">
        <f t="shared" si="4"/>
        <v>0</v>
      </c>
      <c r="W11" s="12">
        <v>0</v>
      </c>
      <c r="X11" s="18">
        <f t="shared" si="5"/>
        <v>0</v>
      </c>
      <c r="Z11" s="14">
        <v>0</v>
      </c>
      <c r="AA11" s="19">
        <f t="shared" si="22"/>
        <v>0</v>
      </c>
      <c r="AD11" s="19">
        <f t="shared" si="23"/>
        <v>0</v>
      </c>
      <c r="AG11" s="19">
        <f t="shared" si="24"/>
        <v>0</v>
      </c>
      <c r="AJ11" s="19">
        <f t="shared" si="25"/>
        <v>0</v>
      </c>
      <c r="AM11" s="19">
        <f t="shared" si="26"/>
        <v>0</v>
      </c>
      <c r="AP11" s="20">
        <f t="shared" si="27"/>
        <v>0</v>
      </c>
      <c r="AS11" s="20">
        <f t="shared" si="28"/>
        <v>0</v>
      </c>
      <c r="AV11" s="20">
        <f t="shared" si="29"/>
        <v>0</v>
      </c>
    </row>
    <row r="12" spans="1:48" x14ac:dyDescent="0.3">
      <c r="A12" t="s">
        <v>290</v>
      </c>
      <c r="B12" t="s">
        <v>291</v>
      </c>
      <c r="C12" s="27">
        <v>1999</v>
      </c>
      <c r="D12" s="27">
        <v>19</v>
      </c>
      <c r="E12" t="s">
        <v>154</v>
      </c>
      <c r="F12" s="27" t="s">
        <v>29</v>
      </c>
      <c r="G12" t="s">
        <v>294</v>
      </c>
      <c r="H12" s="9">
        <f t="shared" si="0"/>
        <v>0</v>
      </c>
      <c r="I12" s="9">
        <f t="shared" si="1"/>
        <v>0</v>
      </c>
      <c r="J12" s="27" t="str">
        <f t="shared" si="2"/>
        <v>Nein</v>
      </c>
      <c r="K12" s="3">
        <f>MAX(Q12,Z12,AC12,AO12)+LARGE((Q12,Z12,AC12,AO12),2)+MAX(T12,W12,AF12,AI12,AL12,AR12,AU12)+LARGE((T12,W12,AF12,AI12,AL12,AR12,AU12),2)</f>
        <v>0</v>
      </c>
      <c r="L12" s="26">
        <f>IF($F12="M",VLOOKUP($C12,Kader_M[],4,1),VLOOKUP($C12,Kader_W[],4,1))</f>
        <v>33</v>
      </c>
      <c r="M12" s="26">
        <f>IF($F12="M",VLOOKUP($C12,Kader_M[],5,1),VLOOKUP($C12,Kader_W[],5,1))</f>
        <v>42.5</v>
      </c>
      <c r="N12" s="26">
        <f>IF($F12="M",VLOOKUP($C12,Kader_M[],6,1),VLOOKUP($C12,Kader_W[],6,1))</f>
        <v>30.7</v>
      </c>
      <c r="O12" s="26">
        <f>IF($F12="M",VLOOKUP($C12,Kader_M[],7,1),VLOOKUP($C12,Kader_W[],7,1))</f>
        <v>50.8</v>
      </c>
      <c r="Q12" s="12">
        <v>0</v>
      </c>
      <c r="R12" s="18">
        <f t="shared" si="3"/>
        <v>0</v>
      </c>
      <c r="T12" s="12">
        <v>0</v>
      </c>
      <c r="U12" s="18">
        <f t="shared" si="4"/>
        <v>0</v>
      </c>
      <c r="W12" s="12">
        <v>0</v>
      </c>
      <c r="X12" s="18">
        <f t="shared" si="5"/>
        <v>0</v>
      </c>
      <c r="Z12" s="14">
        <v>0</v>
      </c>
      <c r="AA12" s="19">
        <f t="shared" si="22"/>
        <v>0</v>
      </c>
      <c r="AD12" s="19">
        <f t="shared" si="23"/>
        <v>0</v>
      </c>
      <c r="AG12" s="19">
        <f t="shared" si="24"/>
        <v>0</v>
      </c>
      <c r="AJ12" s="19">
        <f t="shared" si="25"/>
        <v>0</v>
      </c>
      <c r="AM12" s="19">
        <f t="shared" si="26"/>
        <v>0</v>
      </c>
      <c r="AP12" s="20">
        <f t="shared" si="27"/>
        <v>0</v>
      </c>
      <c r="AS12" s="20">
        <f t="shared" si="28"/>
        <v>0</v>
      </c>
      <c r="AV12" s="20">
        <f t="shared" si="29"/>
        <v>0</v>
      </c>
    </row>
  </sheetData>
  <sheetProtection formatCells="0" formatColumns="0" formatRows="0" insertColumns="0" insertRows="0" insertHyperlinks="0" sort="0" autoFilter="0" pivotTables="0"/>
  <autoFilter ref="A2:X9" xr:uid="{00000000-0009-0000-0000-000003000000}">
    <sortState ref="A4:X12">
      <sortCondition ref="J2:J9"/>
    </sortState>
  </autoFilter>
  <mergeCells count="11">
    <mergeCell ref="K1:K2"/>
    <mergeCell ref="L1:O1"/>
    <mergeCell ref="P1:X1"/>
    <mergeCell ref="Y1:AM1"/>
    <mergeCell ref="AN1:AV1"/>
    <mergeCell ref="H1:J1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7"/>
  <sheetViews>
    <sheetView zoomScale="85" zoomScaleNormal="85" workbookViewId="0">
      <pane xSplit="11" ySplit="2" topLeftCell="L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RowHeight="14.4" x14ac:dyDescent="0.3"/>
  <cols>
    <col min="1" max="1" width="21.109375" bestFit="1" customWidth="1"/>
    <col min="2" max="2" width="12.77734375" bestFit="1" customWidth="1"/>
    <col min="3" max="3" width="5.44140625" style="2" bestFit="1" customWidth="1"/>
    <col min="4" max="4" width="5.77734375" style="2" bestFit="1" customWidth="1"/>
    <col min="5" max="5" width="22.77734375" bestFit="1" customWidth="1"/>
    <col min="6" max="6" width="7.6640625" style="2" bestFit="1" customWidth="1"/>
    <col min="7" max="7" width="32.33203125" hidden="1" customWidth="1"/>
    <col min="8" max="8" width="10.109375" style="2" bestFit="1" customWidth="1"/>
    <col min="9" max="9" width="7.6640625" style="2" bestFit="1" customWidth="1"/>
    <col min="10" max="10" width="15.109375" style="2" bestFit="1" customWidth="1"/>
    <col min="11" max="11" width="14.77734375" style="2" bestFit="1" customWidth="1"/>
    <col min="12" max="15" width="11.44140625" style="8" hidden="1" customWidth="1"/>
    <col min="16" max="17" width="10.77734375" style="12" customWidth="1"/>
    <col min="18" max="18" width="10.77734375" style="13" customWidth="1"/>
    <col min="19" max="20" width="10.77734375" style="12" customWidth="1"/>
    <col min="21" max="21" width="10.77734375" style="13" customWidth="1"/>
    <col min="22" max="23" width="10.77734375" style="12" customWidth="1"/>
    <col min="24" max="24" width="10.77734375" style="13" customWidth="1"/>
    <col min="25" max="26" width="10.77734375" style="14" customWidth="1"/>
    <col min="27" max="27" width="10.77734375" style="15" customWidth="1"/>
    <col min="28" max="29" width="10.77734375" style="14" customWidth="1"/>
    <col min="30" max="30" width="10.77734375" style="15" customWidth="1"/>
    <col min="31" max="32" width="10.77734375" style="14" customWidth="1"/>
    <col min="33" max="33" width="10.77734375" style="15" customWidth="1"/>
    <col min="34" max="35" width="10.77734375" style="14" customWidth="1"/>
    <col min="36" max="36" width="10.77734375" style="15" customWidth="1"/>
    <col min="37" max="38" width="10.77734375" style="14" customWidth="1"/>
    <col min="39" max="39" width="10.77734375" style="15" customWidth="1"/>
    <col min="40" max="41" width="10.77734375" style="16" customWidth="1"/>
    <col min="42" max="42" width="10.77734375" style="17" customWidth="1"/>
    <col min="43" max="44" width="10.77734375" style="16" customWidth="1"/>
    <col min="45" max="45" width="10.77734375" style="17" customWidth="1"/>
    <col min="46" max="47" width="10.77734375" style="16" customWidth="1"/>
    <col min="48" max="48" width="10.77734375" style="17" customWidth="1"/>
  </cols>
  <sheetData>
    <row r="1" spans="1:48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H1" s="32" t="s">
        <v>232</v>
      </c>
      <c r="I1" s="32"/>
      <c r="J1" s="32"/>
      <c r="K1" s="31" t="s">
        <v>10</v>
      </c>
      <c r="L1" s="35" t="s">
        <v>17</v>
      </c>
      <c r="M1" s="35"/>
      <c r="N1" s="35"/>
      <c r="O1" s="35"/>
      <c r="P1" s="36" t="s">
        <v>6</v>
      </c>
      <c r="Q1" s="36"/>
      <c r="R1" s="36"/>
      <c r="S1" s="36"/>
      <c r="T1" s="36"/>
      <c r="U1" s="36"/>
      <c r="V1" s="36"/>
      <c r="W1" s="36"/>
      <c r="X1" s="36"/>
      <c r="Y1" s="33" t="s">
        <v>281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4" t="s">
        <v>7</v>
      </c>
      <c r="AO1" s="34"/>
      <c r="AP1" s="34"/>
      <c r="AQ1" s="34"/>
      <c r="AR1" s="34"/>
      <c r="AS1" s="34"/>
      <c r="AT1" s="34"/>
      <c r="AU1" s="34"/>
      <c r="AV1" s="34"/>
    </row>
    <row r="2" spans="1:48" s="4" customFormat="1" x14ac:dyDescent="0.3">
      <c r="A2" s="31"/>
      <c r="B2" s="31"/>
      <c r="C2" s="31"/>
      <c r="D2" s="31"/>
      <c r="E2" s="31"/>
      <c r="F2" s="4" t="s">
        <v>8</v>
      </c>
      <c r="G2" s="4" t="s">
        <v>5</v>
      </c>
      <c r="H2" s="4" t="s">
        <v>20</v>
      </c>
      <c r="I2" s="4" t="s">
        <v>30</v>
      </c>
      <c r="J2" s="4" t="s">
        <v>9</v>
      </c>
      <c r="K2" s="31"/>
      <c r="L2" s="10" t="s">
        <v>11</v>
      </c>
      <c r="M2" s="10" t="s">
        <v>12</v>
      </c>
      <c r="N2" s="10" t="s">
        <v>13</v>
      </c>
      <c r="O2" s="10" t="s">
        <v>14</v>
      </c>
      <c r="P2" s="7" t="s">
        <v>11</v>
      </c>
      <c r="Q2" s="7" t="s">
        <v>12</v>
      </c>
      <c r="R2" s="21" t="s">
        <v>27</v>
      </c>
      <c r="S2" s="7" t="s">
        <v>13</v>
      </c>
      <c r="T2" s="7" t="s">
        <v>14</v>
      </c>
      <c r="U2" s="21" t="s">
        <v>27</v>
      </c>
      <c r="V2" s="7" t="s">
        <v>15</v>
      </c>
      <c r="W2" s="7" t="s">
        <v>16</v>
      </c>
      <c r="X2" s="21" t="s">
        <v>27</v>
      </c>
      <c r="Y2" s="6" t="s">
        <v>233</v>
      </c>
      <c r="Z2" s="6" t="s">
        <v>234</v>
      </c>
      <c r="AA2" s="22" t="s">
        <v>27</v>
      </c>
      <c r="AB2" s="6" t="s">
        <v>235</v>
      </c>
      <c r="AC2" s="6" t="s">
        <v>236</v>
      </c>
      <c r="AD2" s="22" t="s">
        <v>27</v>
      </c>
      <c r="AE2" s="6" t="s">
        <v>237</v>
      </c>
      <c r="AF2" s="6" t="s">
        <v>238</v>
      </c>
      <c r="AG2" s="22" t="s">
        <v>27</v>
      </c>
      <c r="AH2" s="6" t="s">
        <v>239</v>
      </c>
      <c r="AI2" s="6" t="s">
        <v>240</v>
      </c>
      <c r="AJ2" s="22" t="s">
        <v>27</v>
      </c>
      <c r="AK2" s="6" t="s">
        <v>282</v>
      </c>
      <c r="AL2" s="6" t="s">
        <v>283</v>
      </c>
      <c r="AM2" s="22" t="s">
        <v>27</v>
      </c>
      <c r="AN2" s="5" t="s">
        <v>11</v>
      </c>
      <c r="AO2" s="5" t="s">
        <v>12</v>
      </c>
      <c r="AP2" s="23" t="s">
        <v>27</v>
      </c>
      <c r="AQ2" s="5" t="s">
        <v>13</v>
      </c>
      <c r="AR2" s="5" t="s">
        <v>14</v>
      </c>
      <c r="AS2" s="23" t="s">
        <v>27</v>
      </c>
      <c r="AT2" s="5" t="s">
        <v>15</v>
      </c>
      <c r="AU2" s="5" t="s">
        <v>16</v>
      </c>
      <c r="AV2" s="23" t="s">
        <v>27</v>
      </c>
    </row>
    <row r="3" spans="1:48" x14ac:dyDescent="0.3">
      <c r="A3" t="s">
        <v>268</v>
      </c>
      <c r="B3" t="s">
        <v>275</v>
      </c>
      <c r="C3" s="28">
        <v>2006</v>
      </c>
      <c r="D3" s="27">
        <v>12</v>
      </c>
      <c r="E3" t="s">
        <v>295</v>
      </c>
      <c r="F3" s="2" t="s">
        <v>28</v>
      </c>
      <c r="G3" t="s">
        <v>241</v>
      </c>
      <c r="H3" s="9">
        <f>R3+AA3+AD3+AP3</f>
        <v>0</v>
      </c>
      <c r="I3" s="9">
        <f>U3+X3+AG3+AJ3+AM3+AS3+AV3</f>
        <v>0</v>
      </c>
      <c r="J3" s="27" t="str">
        <f>IF(AND(H3&gt;0,I3&gt;0),"Ja","Nein")</f>
        <v>Nein</v>
      </c>
      <c r="K3" s="3">
        <f>MAX(Q3,Z3,AC3,AO3)+LARGE((Q3,Z3,AC3,AO3),2)+MAX(T3,W3,AF3,AI3,AL3,AR3,AU3)+LARGE((T3,W3,AF3,AI3,AL3,AR3,AU3),2)</f>
        <v>134.72999999999999</v>
      </c>
      <c r="L3" s="8">
        <f>IF($F3="M",VLOOKUP($C3,Kader_M[],4,1),VLOOKUP($C3,Kader_W[],4,1))</f>
        <v>31.8</v>
      </c>
      <c r="M3" s="8">
        <f>IF($F3="M",VLOOKUP($C3,Kader_M[],5,1),VLOOKUP($C3,Kader_W[],5,1))</f>
        <v>41.3</v>
      </c>
      <c r="N3" s="8">
        <f>IF($F3="M",VLOOKUP($C3,Kader_M[],6,1),VLOOKUP($C3,Kader_W[],6,1))</f>
        <v>29.4</v>
      </c>
      <c r="O3" s="8">
        <f>IF($F3="M",VLOOKUP($C3,Kader_M[],7,1),VLOOKUP($C3,Kader_W[],7,1))</f>
        <v>46.9</v>
      </c>
      <c r="P3" s="12">
        <v>31.36</v>
      </c>
      <c r="Q3" s="12">
        <v>41.16</v>
      </c>
      <c r="R3" s="18">
        <f>IF(OR(P3&lt;$L3,Q3&lt;$M3),0,1)</f>
        <v>0</v>
      </c>
      <c r="S3" s="12">
        <v>29.134999999999998</v>
      </c>
      <c r="T3" s="12">
        <v>46.935000000000002</v>
      </c>
      <c r="U3" s="18">
        <f>IF(OR(S3&lt;$N3,T3&lt;$O3),0,1)</f>
        <v>0</v>
      </c>
      <c r="V3" s="12">
        <v>29.335000000000001</v>
      </c>
      <c r="W3" s="12">
        <v>46.634999999999998</v>
      </c>
      <c r="X3" s="18">
        <f>IF(OR(V3&lt;$N3,W3&lt;$O3),0,1)</f>
        <v>0</v>
      </c>
      <c r="Z3" s="14">
        <v>0</v>
      </c>
      <c r="AA3" s="19">
        <f>IF(OR(Y3&lt;$L3,Z3&lt;$M3),0,1)</f>
        <v>0</v>
      </c>
      <c r="AD3" s="19">
        <f>IF(OR(AB3&lt;$L3,AC3&lt;$M3),0,1)</f>
        <v>0</v>
      </c>
      <c r="AG3" s="19">
        <f>IF(OR(AE3&lt;$N3,AF3&lt;$O3),0,1)</f>
        <v>0</v>
      </c>
      <c r="AJ3" s="19">
        <f>IF(OR(AH3&lt;$N3,AI3&lt;$O3),0,1)</f>
        <v>0</v>
      </c>
      <c r="AM3" s="19">
        <f>IF(OR(AK3&lt;$N3,AL3&lt;$O3),0,1)</f>
        <v>0</v>
      </c>
      <c r="AP3" s="20">
        <f>IF(OR(AN3&lt;$L3,AO3&lt;$M3),0,1)</f>
        <v>0</v>
      </c>
      <c r="AS3" s="20">
        <f>IF(OR(AQ3&lt;$N3,AR3&lt;$O3),0,1)</f>
        <v>0</v>
      </c>
      <c r="AV3" s="20">
        <f>IF(OR(AT3&lt;$N3,AU3&lt;$O3),0,1)</f>
        <v>0</v>
      </c>
    </row>
    <row r="4" spans="1:48" x14ac:dyDescent="0.3">
      <c r="A4" t="s">
        <v>69</v>
      </c>
      <c r="B4" t="s">
        <v>68</v>
      </c>
      <c r="C4" s="27">
        <v>2007</v>
      </c>
      <c r="D4" s="27">
        <v>11</v>
      </c>
      <c r="E4" t="s">
        <v>154</v>
      </c>
      <c r="F4" s="2" t="s">
        <v>28</v>
      </c>
      <c r="G4" t="s">
        <v>191</v>
      </c>
      <c r="H4" s="9">
        <f>R4+AA4+AD4+AP4</f>
        <v>0</v>
      </c>
      <c r="I4" s="9">
        <f>U4+X4+AG4+AJ4+AM4+AS4+AV4</f>
        <v>0</v>
      </c>
      <c r="J4" s="27" t="str">
        <f>IF(AND(H4&gt;0,I4&gt;0),"Ja","Nein")</f>
        <v>Nein</v>
      </c>
      <c r="K4" s="3">
        <f>MAX(Q4,Z4,AC4,AO4)+LARGE((Q4,Z4,AC4,AO4),2)+MAX(T4,W4,AF4,AI4,AL4,AR4,AU4)+LARGE((T4,W4,AF4,AI4,AL4,AR4,AU4),2)</f>
        <v>127.76999999999998</v>
      </c>
      <c r="L4" s="8">
        <f>IF($F4="M",VLOOKUP($C4,Kader_M[],4,1),VLOOKUP($C4,Kader_W[],4,1))</f>
        <v>31.4</v>
      </c>
      <c r="M4" s="8">
        <f>IF($F4="M",VLOOKUP($C4,Kader_M[],5,1),VLOOKUP($C4,Kader_W[],5,1))</f>
        <v>40.9</v>
      </c>
      <c r="N4" s="8">
        <f>IF($F4="M",VLOOKUP($C4,Kader_M[],6,1),VLOOKUP($C4,Kader_W[],6,1))</f>
        <v>29.4</v>
      </c>
      <c r="O4" s="8">
        <f>IF($F4="M",VLOOKUP($C4,Kader_M[],7,1),VLOOKUP($C4,Kader_W[],7,1))</f>
        <v>46.9</v>
      </c>
      <c r="P4" s="12">
        <v>29.96</v>
      </c>
      <c r="Q4" s="12">
        <v>39.36</v>
      </c>
      <c r="R4" s="18">
        <f>IF(OR(P4&lt;$L4,Q4&lt;$M4),0,1)</f>
        <v>0</v>
      </c>
      <c r="S4" s="12">
        <v>27.03</v>
      </c>
      <c r="T4" s="12">
        <v>43.73</v>
      </c>
      <c r="U4" s="18">
        <f>IF(OR(S4&lt;$N4,T4&lt;$O4),0,1)</f>
        <v>0</v>
      </c>
      <c r="V4" s="12">
        <v>28.08</v>
      </c>
      <c r="W4" s="12">
        <v>44.68</v>
      </c>
      <c r="X4" s="18">
        <f>IF(OR(V4&lt;$N4,W4&lt;$O4),0,1)</f>
        <v>0</v>
      </c>
      <c r="Z4" s="14">
        <v>0</v>
      </c>
      <c r="AA4" s="19">
        <f>IF(OR(Y4&lt;$L4,Z4&lt;$M4),0,1)</f>
        <v>0</v>
      </c>
      <c r="AD4" s="19">
        <f>IF(OR(AB4&lt;$L4,AC4&lt;$M4),0,1)</f>
        <v>0</v>
      </c>
      <c r="AG4" s="19">
        <f>IF(OR(AE4&lt;$N4,AF4&lt;$O4),0,1)</f>
        <v>0</v>
      </c>
      <c r="AJ4" s="19">
        <f>IF(OR(AH4&lt;$N4,AI4&lt;$O4),0,1)</f>
        <v>0</v>
      </c>
      <c r="AM4" s="19">
        <f>IF(OR(AK4&lt;$N4,AL4&lt;$O4),0,1)</f>
        <v>0</v>
      </c>
      <c r="AP4" s="20">
        <f>IF(OR(AN4&lt;$L4,AO4&lt;$M4),0,1)</f>
        <v>0</v>
      </c>
      <c r="AS4" s="20">
        <f>IF(OR(AQ4&lt;$N4,AR4&lt;$O4),0,1)</f>
        <v>0</v>
      </c>
      <c r="AV4" s="20">
        <f>IF(OR(AT4&lt;$N4,AU4&lt;$O4),0,1)</f>
        <v>0</v>
      </c>
    </row>
    <row r="5" spans="1:48" x14ac:dyDescent="0.3">
      <c r="A5" t="s">
        <v>82</v>
      </c>
      <c r="B5" t="s">
        <v>81</v>
      </c>
      <c r="C5" s="11">
        <v>2007</v>
      </c>
      <c r="D5" s="27">
        <v>11</v>
      </c>
      <c r="E5" t="s">
        <v>167</v>
      </c>
      <c r="F5" s="2" t="s">
        <v>28</v>
      </c>
      <c r="G5" t="s">
        <v>198</v>
      </c>
      <c r="H5" s="9">
        <f>R5+AA5+AD5+AP5</f>
        <v>0</v>
      </c>
      <c r="I5" s="9">
        <f>U5+X5+AG5+AJ5+AM5+AS5+AV5</f>
        <v>0</v>
      </c>
      <c r="J5" s="27" t="str">
        <f>IF(AND(H5&gt;0,I5&gt;0),"Ja","Nein")</f>
        <v>Nein</v>
      </c>
      <c r="K5" s="3">
        <f>MAX(Q5,Z5,AC5,AO5)+LARGE((Q5,Z5,AC5,AO5),2)+MAX(T5,W5,AF5,AI5,AL5,AR5,AU5)+LARGE((T5,W5,AF5,AI5,AL5,AR5,AU5),2)</f>
        <v>82.18</v>
      </c>
      <c r="L5" s="8">
        <f>IF($F5="M",VLOOKUP($C5,Kader_M[],4,1),VLOOKUP($C5,Kader_W[],4,1))</f>
        <v>31.4</v>
      </c>
      <c r="M5" s="8">
        <f>IF($F5="M",VLOOKUP($C5,Kader_M[],5,1),VLOOKUP($C5,Kader_W[],5,1))</f>
        <v>40.9</v>
      </c>
      <c r="N5" s="8">
        <f>IF($F5="M",VLOOKUP($C5,Kader_M[],6,1),VLOOKUP($C5,Kader_W[],6,1))</f>
        <v>29.4</v>
      </c>
      <c r="O5" s="8">
        <f>IF($F5="M",VLOOKUP($C5,Kader_M[],7,1),VLOOKUP($C5,Kader_W[],7,1))</f>
        <v>46.9</v>
      </c>
      <c r="P5" s="12">
        <v>29.83</v>
      </c>
      <c r="Q5" s="12">
        <v>39.130000000000003</v>
      </c>
      <c r="R5" s="18">
        <f>IF(OR(P5&lt;$L5,Q5&lt;$M5),0,1)</f>
        <v>0</v>
      </c>
      <c r="S5" s="12">
        <v>26.95</v>
      </c>
      <c r="T5" s="12">
        <v>43.05</v>
      </c>
      <c r="U5" s="18">
        <f>IF(OR(S5&lt;$N5,T5&lt;$O5),0,1)</f>
        <v>0</v>
      </c>
      <c r="W5" s="12">
        <v>0</v>
      </c>
      <c r="X5" s="18">
        <f>IF(OR(V5&lt;$N5,W5&lt;$O5),0,1)</f>
        <v>0</v>
      </c>
      <c r="Z5" s="14">
        <v>0</v>
      </c>
      <c r="AA5" s="19">
        <f>IF(OR(Y5&lt;$L5,Z5&lt;$M5),0,1)</f>
        <v>0</v>
      </c>
      <c r="AD5" s="19">
        <f>IF(OR(AB5&lt;$L5,AC5&lt;$M5),0,1)</f>
        <v>0</v>
      </c>
      <c r="AG5" s="19">
        <f>IF(OR(AE5&lt;$N5,AF5&lt;$O5),0,1)</f>
        <v>0</v>
      </c>
      <c r="AJ5" s="19">
        <f>IF(OR(AH5&lt;$N5,AI5&lt;$O5),0,1)</f>
        <v>0</v>
      </c>
      <c r="AM5" s="19">
        <f>IF(OR(AK5&lt;$N5,AL5&lt;$O5),0,1)</f>
        <v>0</v>
      </c>
      <c r="AP5" s="20">
        <f>IF(OR(AN5&lt;$L5,AO5&lt;$M5),0,1)</f>
        <v>0</v>
      </c>
      <c r="AS5" s="20">
        <f>IF(OR(AQ5&lt;$N5,AR5&lt;$O5),0,1)</f>
        <v>0</v>
      </c>
      <c r="AV5" s="20">
        <f>IF(OR(AT5&lt;$N5,AU5&lt;$O5),0,1)</f>
        <v>0</v>
      </c>
    </row>
    <row r="6" spans="1:48" x14ac:dyDescent="0.3">
      <c r="A6" t="s">
        <v>97</v>
      </c>
      <c r="B6" t="s">
        <v>96</v>
      </c>
      <c r="C6" s="11">
        <v>2007</v>
      </c>
      <c r="D6" s="27">
        <v>11</v>
      </c>
      <c r="E6" t="s">
        <v>167</v>
      </c>
      <c r="F6" s="2" t="s">
        <v>28</v>
      </c>
      <c r="G6" t="s">
        <v>205</v>
      </c>
      <c r="H6" s="9">
        <f>R6+AA6+AD6+AP6</f>
        <v>0</v>
      </c>
      <c r="I6" s="9">
        <f>U6+X6+AG6+AJ6+AM6+AS6+AV6</f>
        <v>0</v>
      </c>
      <c r="J6" s="27" t="str">
        <f>IF(AND(H6&gt;0,I6&gt;0),"Ja","Nein")</f>
        <v>Nein</v>
      </c>
      <c r="K6" s="3">
        <f>MAX(Q6,Z6,AC6,AO6)+LARGE((Q6,Z6,AC6,AO6),2)+MAX(T6,W6,AF6,AI6,AL6,AR6,AU6)+LARGE((T6,W6,AF6,AI6,AL6,AR6,AU6),2)</f>
        <v>78.284999999999997</v>
      </c>
      <c r="L6" s="8">
        <f>IF($F6="M",VLOOKUP($C6,Kader_M[],4,1),VLOOKUP($C6,Kader_W[],4,1))</f>
        <v>31.4</v>
      </c>
      <c r="M6" s="8">
        <f>IF($F6="M",VLOOKUP($C6,Kader_M[],5,1),VLOOKUP($C6,Kader_W[],5,1))</f>
        <v>40.9</v>
      </c>
      <c r="N6" s="8">
        <f>IF($F6="M",VLOOKUP($C6,Kader_M[],6,1),VLOOKUP($C6,Kader_W[],6,1))</f>
        <v>29.4</v>
      </c>
      <c r="O6" s="8">
        <f>IF($F6="M",VLOOKUP($C6,Kader_M[],7,1),VLOOKUP($C6,Kader_W[],7,1))</f>
        <v>46.9</v>
      </c>
      <c r="P6" s="12">
        <v>27.064999999999998</v>
      </c>
      <c r="Q6" s="12">
        <v>36.064999999999998</v>
      </c>
      <c r="R6" s="18">
        <f>IF(OR(P6&lt;$L6,Q6&lt;$M6),0,1)</f>
        <v>0</v>
      </c>
      <c r="S6" s="12">
        <v>25.42</v>
      </c>
      <c r="T6" s="12">
        <v>42.22</v>
      </c>
      <c r="U6" s="18">
        <f>IF(OR(S6&lt;$N6,T6&lt;$O6),0,1)</f>
        <v>0</v>
      </c>
      <c r="W6" s="12">
        <v>0</v>
      </c>
      <c r="X6" s="18">
        <f>IF(OR(V6&lt;$N6,W6&lt;$O6),0,1)</f>
        <v>0</v>
      </c>
      <c r="Z6" s="14">
        <v>0</v>
      </c>
      <c r="AA6" s="19">
        <f>IF(OR(Y6&lt;$L6,Z6&lt;$M6),0,1)</f>
        <v>0</v>
      </c>
      <c r="AD6" s="19">
        <f>IF(OR(AB6&lt;$L6,AC6&lt;$M6),0,1)</f>
        <v>0</v>
      </c>
      <c r="AG6" s="19">
        <f>IF(OR(AE6&lt;$N6,AF6&lt;$O6),0,1)</f>
        <v>0</v>
      </c>
      <c r="AJ6" s="19">
        <f>IF(OR(AH6&lt;$N6,AI6&lt;$O6),0,1)</f>
        <v>0</v>
      </c>
      <c r="AM6" s="19">
        <f>IF(OR(AK6&lt;$N6,AL6&lt;$O6),0,1)</f>
        <v>0</v>
      </c>
      <c r="AP6" s="20">
        <f>IF(OR(AN6&lt;$L6,AO6&lt;$M6),0,1)</f>
        <v>0</v>
      </c>
      <c r="AS6" s="20">
        <f>IF(OR(AQ6&lt;$N6,AR6&lt;$O6),0,1)</f>
        <v>0</v>
      </c>
      <c r="AV6" s="20">
        <f>IF(OR(AT6&lt;$N6,AU6&lt;$O6),0,1)</f>
        <v>0</v>
      </c>
    </row>
    <row r="7" spans="1:48" x14ac:dyDescent="0.3">
      <c r="A7" t="s">
        <v>123</v>
      </c>
      <c r="B7" t="s">
        <v>122</v>
      </c>
      <c r="C7" s="11">
        <v>2007</v>
      </c>
      <c r="D7" s="2">
        <v>11</v>
      </c>
      <c r="E7" t="s">
        <v>171</v>
      </c>
      <c r="F7" s="27" t="s">
        <v>28</v>
      </c>
      <c r="G7" t="s">
        <v>217</v>
      </c>
      <c r="H7" s="9">
        <f>R7+AA7+AD7+AP7</f>
        <v>0</v>
      </c>
      <c r="I7" s="9">
        <f>U7+X7+AG7+AJ7+AM7+AS7+AV7</f>
        <v>0</v>
      </c>
      <c r="J7" s="27" t="str">
        <f>IF(AND(H7&gt;0,I7&gt;0),"Ja","Nein")</f>
        <v>Nein</v>
      </c>
      <c r="K7" s="3">
        <f>MAX(Q7,Z7,AC7,AO7)+LARGE((Q7,Z7,AC7,AO7),2)+MAX(T7,W7,AF7,AI7,AL7,AR7,AU7)+LARGE((T7,W7,AF7,AI7,AL7,AR7,AU7),2)</f>
        <v>77.935000000000002</v>
      </c>
      <c r="L7" s="26">
        <f>IF($F7="M",VLOOKUP($C7,Kader_M[],4,1),VLOOKUP($C7,Kader_W[],4,1))</f>
        <v>31.4</v>
      </c>
      <c r="M7" s="26">
        <f>IF($F7="M",VLOOKUP($C7,Kader_M[],5,1),VLOOKUP($C7,Kader_W[],5,1))</f>
        <v>40.9</v>
      </c>
      <c r="N7" s="26">
        <f>IF($F7="M",VLOOKUP($C7,Kader_M[],6,1),VLOOKUP($C7,Kader_W[],6,1))</f>
        <v>29.4</v>
      </c>
      <c r="O7" s="26">
        <f>IF($F7="M",VLOOKUP($C7,Kader_M[],7,1),VLOOKUP($C7,Kader_W[],7,1))</f>
        <v>46.9</v>
      </c>
      <c r="P7" s="12">
        <v>31.064999999999998</v>
      </c>
      <c r="Q7" s="12">
        <v>40.765000000000001</v>
      </c>
      <c r="R7" s="18">
        <f>IF(OR(P7&lt;$L7,Q7&lt;$M7),0,1)</f>
        <v>0</v>
      </c>
      <c r="S7" s="12">
        <v>23.27</v>
      </c>
      <c r="T7" s="12">
        <v>37.17</v>
      </c>
      <c r="U7" s="18">
        <f>IF(OR(S7&lt;$N7,T7&lt;$O7),0,1)</f>
        <v>0</v>
      </c>
      <c r="W7" s="12">
        <v>0</v>
      </c>
      <c r="X7" s="18">
        <f>IF(OR(V7&lt;$N7,W7&lt;$O7),0,1)</f>
        <v>0</v>
      </c>
      <c r="Z7" s="14">
        <v>0</v>
      </c>
      <c r="AA7" s="19">
        <f>IF(OR(Y7&lt;$L7,Z7&lt;$M7),0,1)</f>
        <v>0</v>
      </c>
      <c r="AD7" s="19">
        <f>IF(OR(AB7&lt;$L7,AC7&lt;$M7),0,1)</f>
        <v>0</v>
      </c>
      <c r="AG7" s="19">
        <f>IF(OR(AE7&lt;$N7,AF7&lt;$O7),0,1)</f>
        <v>0</v>
      </c>
      <c r="AJ7" s="19">
        <f>IF(OR(AH7&lt;$N7,AI7&lt;$O7),0,1)</f>
        <v>0</v>
      </c>
      <c r="AM7" s="19">
        <f>IF(OR(AK7&lt;$N7,AL7&lt;$O7),0,1)</f>
        <v>0</v>
      </c>
      <c r="AP7" s="20">
        <f>IF(OR(AN7&lt;$L7,AO7&lt;$M7),0,1)</f>
        <v>0</v>
      </c>
      <c r="AS7" s="20">
        <f>IF(OR(AQ7&lt;$N7,AR7&lt;$O7),0,1)</f>
        <v>0</v>
      </c>
      <c r="AV7" s="20">
        <f>IF(OR(AT7&lt;$N7,AU7&lt;$O7),0,1)</f>
        <v>0</v>
      </c>
    </row>
  </sheetData>
  <autoFilter ref="A2:AV6" xr:uid="{00000000-0009-0000-0000-000004000000}">
    <sortState ref="A4:AV7">
      <sortCondition descending="1" ref="K2:K6"/>
    </sortState>
  </autoFilter>
  <mergeCells count="11">
    <mergeCell ref="H1:J1"/>
    <mergeCell ref="A1:A2"/>
    <mergeCell ref="B1:B2"/>
    <mergeCell ref="C1:C2"/>
    <mergeCell ref="D1:D2"/>
    <mergeCell ref="E1:E2"/>
    <mergeCell ref="AN1:AV1"/>
    <mergeCell ref="K1:K2"/>
    <mergeCell ref="L1:O1"/>
    <mergeCell ref="P1:X1"/>
    <mergeCell ref="Y1:AM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8"/>
  <sheetViews>
    <sheetView tabSelected="1" zoomScale="85" zoomScaleNormal="85" workbookViewId="0">
      <pane xSplit="11" ySplit="2" topLeftCell="L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RowHeight="14.4" x14ac:dyDescent="0.3"/>
  <cols>
    <col min="1" max="1" width="21.109375" bestFit="1" customWidth="1"/>
    <col min="2" max="2" width="12.77734375" bestFit="1" customWidth="1"/>
    <col min="3" max="3" width="5.44140625" style="27" bestFit="1" customWidth="1"/>
    <col min="4" max="4" width="5.77734375" style="27" bestFit="1" customWidth="1"/>
    <col min="5" max="5" width="29.44140625" bestFit="1" customWidth="1"/>
    <col min="6" max="6" width="7.6640625" style="27" customWidth="1"/>
    <col min="7" max="7" width="32.33203125" hidden="1" customWidth="1"/>
    <col min="8" max="8" width="10.109375" style="27" bestFit="1" customWidth="1"/>
    <col min="9" max="9" width="7.6640625" style="27" bestFit="1" customWidth="1"/>
    <col min="10" max="10" width="15.109375" style="27" bestFit="1" customWidth="1"/>
    <col min="11" max="11" width="14.77734375" style="27" bestFit="1" customWidth="1"/>
    <col min="12" max="15" width="11.44140625" style="26" hidden="1" customWidth="1"/>
    <col min="16" max="17" width="10.77734375" style="12" customWidth="1"/>
    <col min="18" max="18" width="10.77734375" style="13" customWidth="1"/>
    <col min="19" max="20" width="10.77734375" style="12" customWidth="1"/>
    <col min="21" max="21" width="10.77734375" style="13" customWidth="1"/>
    <col min="22" max="23" width="10.77734375" style="12" customWidth="1"/>
    <col min="24" max="24" width="10.77734375" style="13" customWidth="1"/>
    <col min="25" max="26" width="10.77734375" style="14" customWidth="1"/>
    <col min="27" max="27" width="10.77734375" style="15" customWidth="1"/>
    <col min="28" max="29" width="10.77734375" style="14" customWidth="1"/>
    <col min="30" max="30" width="10.77734375" style="15" customWidth="1"/>
    <col min="31" max="32" width="10.77734375" style="14" customWidth="1"/>
    <col min="33" max="33" width="10.77734375" style="15" customWidth="1"/>
    <col min="34" max="35" width="10.77734375" style="14" customWidth="1"/>
    <col min="36" max="36" width="10.77734375" style="15" customWidth="1"/>
    <col min="37" max="38" width="10.77734375" style="14" customWidth="1"/>
    <col min="39" max="39" width="10.77734375" style="15" customWidth="1"/>
    <col min="40" max="41" width="10.77734375" style="16" customWidth="1"/>
    <col min="42" max="42" width="10.77734375" style="17" customWidth="1"/>
    <col min="43" max="44" width="10.77734375" style="16" customWidth="1"/>
    <col min="45" max="45" width="10.77734375" style="17" customWidth="1"/>
    <col min="46" max="47" width="10.77734375" style="16" customWidth="1"/>
    <col min="48" max="48" width="10.77734375" style="17" customWidth="1"/>
  </cols>
  <sheetData>
    <row r="1" spans="1:48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H1" s="32" t="s">
        <v>232</v>
      </c>
      <c r="I1" s="32"/>
      <c r="J1" s="32"/>
      <c r="K1" s="31" t="s">
        <v>10</v>
      </c>
      <c r="L1" s="35" t="s">
        <v>17</v>
      </c>
      <c r="M1" s="35"/>
      <c r="N1" s="35"/>
      <c r="O1" s="35"/>
      <c r="P1" s="36" t="s">
        <v>6</v>
      </c>
      <c r="Q1" s="36"/>
      <c r="R1" s="36"/>
      <c r="S1" s="36"/>
      <c r="T1" s="36"/>
      <c r="U1" s="36"/>
      <c r="V1" s="36"/>
      <c r="W1" s="36"/>
      <c r="X1" s="36"/>
      <c r="Y1" s="33" t="s">
        <v>281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4" t="s">
        <v>7</v>
      </c>
      <c r="AO1" s="34"/>
      <c r="AP1" s="34"/>
      <c r="AQ1" s="34"/>
      <c r="AR1" s="34"/>
      <c r="AS1" s="34"/>
      <c r="AT1" s="34"/>
      <c r="AU1" s="34"/>
      <c r="AV1" s="34"/>
    </row>
    <row r="2" spans="1:48" s="4" customFormat="1" x14ac:dyDescent="0.3">
      <c r="A2" s="31"/>
      <c r="B2" s="31"/>
      <c r="C2" s="31"/>
      <c r="D2" s="31"/>
      <c r="E2" s="31"/>
      <c r="F2" s="4" t="s">
        <v>8</v>
      </c>
      <c r="G2" s="4" t="s">
        <v>5</v>
      </c>
      <c r="H2" s="4" t="s">
        <v>20</v>
      </c>
      <c r="I2" s="4" t="s">
        <v>30</v>
      </c>
      <c r="J2" s="4" t="s">
        <v>9</v>
      </c>
      <c r="K2" s="31"/>
      <c r="L2" s="10" t="s">
        <v>11</v>
      </c>
      <c r="M2" s="10" t="s">
        <v>12</v>
      </c>
      <c r="N2" s="10" t="s">
        <v>13</v>
      </c>
      <c r="O2" s="10" t="s">
        <v>14</v>
      </c>
      <c r="P2" s="7" t="s">
        <v>11</v>
      </c>
      <c r="Q2" s="7" t="s">
        <v>12</v>
      </c>
      <c r="R2" s="21" t="s">
        <v>27</v>
      </c>
      <c r="S2" s="7" t="s">
        <v>13</v>
      </c>
      <c r="T2" s="7" t="s">
        <v>14</v>
      </c>
      <c r="U2" s="21" t="s">
        <v>27</v>
      </c>
      <c r="V2" s="7" t="s">
        <v>15</v>
      </c>
      <c r="W2" s="7" t="s">
        <v>16</v>
      </c>
      <c r="X2" s="21" t="s">
        <v>27</v>
      </c>
      <c r="Y2" s="6" t="s">
        <v>233</v>
      </c>
      <c r="Z2" s="6" t="s">
        <v>234</v>
      </c>
      <c r="AA2" s="22" t="s">
        <v>27</v>
      </c>
      <c r="AB2" s="6" t="s">
        <v>235</v>
      </c>
      <c r="AC2" s="6" t="s">
        <v>236</v>
      </c>
      <c r="AD2" s="22" t="s">
        <v>27</v>
      </c>
      <c r="AE2" s="6" t="s">
        <v>237</v>
      </c>
      <c r="AF2" s="6" t="s">
        <v>238</v>
      </c>
      <c r="AG2" s="22" t="s">
        <v>27</v>
      </c>
      <c r="AH2" s="6" t="s">
        <v>239</v>
      </c>
      <c r="AI2" s="6" t="s">
        <v>240</v>
      </c>
      <c r="AJ2" s="22" t="s">
        <v>27</v>
      </c>
      <c r="AK2" s="6" t="s">
        <v>282</v>
      </c>
      <c r="AL2" s="6" t="s">
        <v>283</v>
      </c>
      <c r="AM2" s="22" t="s">
        <v>27</v>
      </c>
      <c r="AN2" s="5" t="s">
        <v>11</v>
      </c>
      <c r="AO2" s="5" t="s">
        <v>12</v>
      </c>
      <c r="AP2" s="23" t="s">
        <v>27</v>
      </c>
      <c r="AQ2" s="5" t="s">
        <v>13</v>
      </c>
      <c r="AR2" s="5" t="s">
        <v>14</v>
      </c>
      <c r="AS2" s="23" t="s">
        <v>27</v>
      </c>
      <c r="AT2" s="5" t="s">
        <v>15</v>
      </c>
      <c r="AU2" s="5" t="s">
        <v>16</v>
      </c>
      <c r="AV2" s="23" t="s">
        <v>27</v>
      </c>
    </row>
    <row r="3" spans="1:48" x14ac:dyDescent="0.3">
      <c r="A3" t="s">
        <v>269</v>
      </c>
      <c r="B3" t="s">
        <v>90</v>
      </c>
      <c r="C3" s="28">
        <v>2005</v>
      </c>
      <c r="D3" s="27">
        <v>13</v>
      </c>
      <c r="E3" t="s">
        <v>285</v>
      </c>
      <c r="F3" s="27" t="s">
        <v>28</v>
      </c>
      <c r="G3" t="s">
        <v>249</v>
      </c>
      <c r="H3" s="9">
        <f t="shared" ref="H3:H8" si="0">R3+AA3+AD3+AP3</f>
        <v>1</v>
      </c>
      <c r="I3" s="9">
        <f t="shared" ref="I3:I8" si="1">U3+X3+AG3+AJ3+AM3+AS3+AV3</f>
        <v>2</v>
      </c>
      <c r="J3" s="27" t="str">
        <f t="shared" ref="J3:J8" si="2">IF(AND(H3&gt;0,I3&gt;0),"Ja","Nein")</f>
        <v>Ja</v>
      </c>
      <c r="K3" s="3">
        <f>MAX(Q3,Z3,AC3,AO3)+LARGE((Q3,Z3,AC3,AO3),2)+MAX(T3,W3,AF3,AI3,AL3,AR3,AU3)+LARGE((T3,W3,AF3,AI3,AL3,AR3,AU3),2)</f>
        <v>143.41</v>
      </c>
      <c r="L3" s="26">
        <f>IF($F3="M",VLOOKUP($C3,Kader_M[],4,1),VLOOKUP($C3,Kader_W[],4,1))</f>
        <v>32.200000000000003</v>
      </c>
      <c r="M3" s="26">
        <f>IF($F3="M",VLOOKUP($C3,Kader_M[],5,1),VLOOKUP($C3,Kader_W[],5,1))</f>
        <v>41.7</v>
      </c>
      <c r="N3" s="26">
        <f>IF($F3="M",VLOOKUP($C3,Kader_M[],6,1),VLOOKUP($C3,Kader_W[],6,1))</f>
        <v>30.4</v>
      </c>
      <c r="O3" s="26">
        <f>IF($F3="M",VLOOKUP($C3,Kader_M[],7,1),VLOOKUP($C3,Kader_W[],7,1))</f>
        <v>48.2</v>
      </c>
      <c r="P3" s="12">
        <v>34.245000000000005</v>
      </c>
      <c r="Q3" s="12">
        <v>43.744999999999997</v>
      </c>
      <c r="R3" s="18">
        <f t="shared" ref="R3:R8" si="3">IF(OR(P3&lt;$L3,Q3&lt;$M3),0,1)</f>
        <v>1</v>
      </c>
      <c r="S3" s="12">
        <v>31.3</v>
      </c>
      <c r="T3" s="12">
        <v>49.6</v>
      </c>
      <c r="U3" s="18">
        <f t="shared" ref="U3:U8" si="4">IF(OR(S3&lt;$N3,T3&lt;$O3),0,1)</f>
        <v>1</v>
      </c>
      <c r="V3" s="12">
        <v>31.864999999999998</v>
      </c>
      <c r="W3" s="12">
        <v>50.064999999999998</v>
      </c>
      <c r="X3" s="18">
        <f t="shared" ref="X3:X8" si="5">IF(OR(V3&lt;$N3,W3&lt;$O3),0,1)</f>
        <v>1</v>
      </c>
      <c r="Z3" s="14">
        <v>0</v>
      </c>
      <c r="AA3" s="19">
        <f t="shared" ref="AA3:AA8" si="6">IF(OR(Y3&lt;$L3,Z3&lt;$M3),0,1)</f>
        <v>0</v>
      </c>
      <c r="AD3" s="19">
        <f t="shared" ref="AD3:AD8" si="7">IF(OR(AB3&lt;$L3,AC3&lt;$M3),0,1)</f>
        <v>0</v>
      </c>
      <c r="AG3" s="19">
        <f t="shared" ref="AG3:AG8" si="8">IF(OR(AE3&lt;$N3,AF3&lt;$O3),0,1)</f>
        <v>0</v>
      </c>
      <c r="AJ3" s="19">
        <f t="shared" ref="AJ3:AJ8" si="9">IF(OR(AH3&lt;$N3,AI3&lt;$O3),0,1)</f>
        <v>0</v>
      </c>
      <c r="AM3" s="19">
        <f t="shared" ref="AM3:AM8" si="10">IF(OR(AK3&lt;$N3,AL3&lt;$O3),0,1)</f>
        <v>0</v>
      </c>
      <c r="AP3" s="20">
        <f t="shared" ref="AP3:AP8" si="11">IF(OR(AN3&lt;$L3,AO3&lt;$M3),0,1)</f>
        <v>0</v>
      </c>
      <c r="AS3" s="20">
        <f t="shared" ref="AS3:AS8" si="12">IF(OR(AQ3&lt;$N3,AR3&lt;$O3),0,1)</f>
        <v>0</v>
      </c>
      <c r="AV3" s="20">
        <f t="shared" ref="AV3:AV8" si="13">IF(OR(AT3&lt;$N3,AU3&lt;$O3),0,1)</f>
        <v>0</v>
      </c>
    </row>
    <row r="4" spans="1:48" x14ac:dyDescent="0.3">
      <c r="A4" t="s">
        <v>116</v>
      </c>
      <c r="B4" t="s">
        <v>276</v>
      </c>
      <c r="C4" s="28">
        <v>2005</v>
      </c>
      <c r="D4" s="27">
        <v>13</v>
      </c>
      <c r="E4" t="s">
        <v>156</v>
      </c>
      <c r="F4" s="27" t="s">
        <v>28</v>
      </c>
      <c r="G4" t="s">
        <v>252</v>
      </c>
      <c r="H4" s="9">
        <f t="shared" si="0"/>
        <v>1</v>
      </c>
      <c r="I4" s="9">
        <f t="shared" si="1"/>
        <v>1</v>
      </c>
      <c r="J4" s="27" t="str">
        <f t="shared" si="2"/>
        <v>Ja</v>
      </c>
      <c r="K4" s="3">
        <f>MAX(Q4,Z4,AC4,AO4)+LARGE((Q4,Z4,AC4,AO4),2)+MAX(T4,W4,AF4,AI4,AL4,AR4,AU4)+LARGE((T4,W4,AF4,AI4,AL4,AR4,AU4),2)</f>
        <v>142.42500000000001</v>
      </c>
      <c r="L4" s="26">
        <f>IF($F4="M",VLOOKUP($C4,Kader_M[],4,1),VLOOKUP($C4,Kader_W[],4,1))</f>
        <v>32.200000000000003</v>
      </c>
      <c r="M4" s="26">
        <f>IF($F4="M",VLOOKUP($C4,Kader_M[],5,1),VLOOKUP($C4,Kader_W[],5,1))</f>
        <v>41.7</v>
      </c>
      <c r="N4" s="26">
        <f>IF($F4="M",VLOOKUP($C4,Kader_M[],6,1),VLOOKUP($C4,Kader_W[],6,1))</f>
        <v>30.4</v>
      </c>
      <c r="O4" s="26">
        <f>IF($F4="M",VLOOKUP($C4,Kader_M[],7,1),VLOOKUP($C4,Kader_W[],7,1))</f>
        <v>48.2</v>
      </c>
      <c r="P4" s="12">
        <v>32.64</v>
      </c>
      <c r="Q4" s="12">
        <v>42.04</v>
      </c>
      <c r="R4" s="18">
        <f t="shared" si="3"/>
        <v>1</v>
      </c>
      <c r="S4" s="12">
        <v>31.04</v>
      </c>
      <c r="T4" s="12">
        <v>50.34</v>
      </c>
      <c r="U4" s="18">
        <f t="shared" si="4"/>
        <v>1</v>
      </c>
      <c r="V4" s="12">
        <v>29.545000000000002</v>
      </c>
      <c r="W4" s="12">
        <v>50.045000000000002</v>
      </c>
      <c r="X4" s="18">
        <f t="shared" si="5"/>
        <v>0</v>
      </c>
      <c r="Z4" s="14">
        <v>0</v>
      </c>
      <c r="AA4" s="19">
        <f t="shared" si="6"/>
        <v>0</v>
      </c>
      <c r="AD4" s="19">
        <f t="shared" si="7"/>
        <v>0</v>
      </c>
      <c r="AG4" s="19">
        <f t="shared" si="8"/>
        <v>0</v>
      </c>
      <c r="AJ4" s="19">
        <f t="shared" si="9"/>
        <v>0</v>
      </c>
      <c r="AM4" s="19">
        <f t="shared" si="10"/>
        <v>0</v>
      </c>
      <c r="AP4" s="20">
        <f t="shared" si="11"/>
        <v>0</v>
      </c>
      <c r="AS4" s="20">
        <f t="shared" si="12"/>
        <v>0</v>
      </c>
      <c r="AV4" s="20">
        <f t="shared" si="13"/>
        <v>0</v>
      </c>
    </row>
    <row r="5" spans="1:48" x14ac:dyDescent="0.3">
      <c r="A5" t="s">
        <v>142</v>
      </c>
      <c r="B5" t="s">
        <v>141</v>
      </c>
      <c r="C5" s="28">
        <v>2005</v>
      </c>
      <c r="D5" s="27">
        <v>13</v>
      </c>
      <c r="E5" t="s">
        <v>165</v>
      </c>
      <c r="F5" s="27" t="s">
        <v>28</v>
      </c>
      <c r="G5" t="s">
        <v>228</v>
      </c>
      <c r="H5" s="9">
        <f t="shared" si="0"/>
        <v>1</v>
      </c>
      <c r="I5" s="9">
        <f t="shared" si="1"/>
        <v>0</v>
      </c>
      <c r="J5" s="27" t="str">
        <f t="shared" si="2"/>
        <v>Nein</v>
      </c>
      <c r="K5" s="3">
        <f>MAX(Q5,Z5,AC5,AO5)+LARGE((Q5,Z5,AC5,AO5),2)+MAX(T5,W5,AF5,AI5,AL5,AR5,AU5)+LARGE((T5,W5,AF5,AI5,AL5,AR5,AU5),2)</f>
        <v>136.715</v>
      </c>
      <c r="L5" s="26">
        <f>IF($F5="M",VLOOKUP($C5,Kader_M[],4,1),VLOOKUP($C5,Kader_W[],4,1))</f>
        <v>32.200000000000003</v>
      </c>
      <c r="M5" s="26">
        <f>IF($F5="M",VLOOKUP($C5,Kader_M[],5,1),VLOOKUP($C5,Kader_W[],5,1))</f>
        <v>41.7</v>
      </c>
      <c r="N5" s="26">
        <f>IF($F5="M",VLOOKUP($C5,Kader_M[],6,1),VLOOKUP($C5,Kader_W[],6,1))</f>
        <v>30.4</v>
      </c>
      <c r="O5" s="26">
        <f>IF($F5="M",VLOOKUP($C5,Kader_M[],7,1),VLOOKUP($C5,Kader_W[],7,1))</f>
        <v>48.2</v>
      </c>
      <c r="P5" s="12">
        <v>32.484999999999999</v>
      </c>
      <c r="Q5" s="12">
        <v>41.784999999999997</v>
      </c>
      <c r="R5" s="18">
        <f t="shared" si="3"/>
        <v>1</v>
      </c>
      <c r="S5" s="12">
        <v>29.21</v>
      </c>
      <c r="T5" s="12">
        <v>47.71</v>
      </c>
      <c r="U5" s="18">
        <f t="shared" si="4"/>
        <v>0</v>
      </c>
      <c r="V5" s="12">
        <v>28.82</v>
      </c>
      <c r="W5" s="12">
        <v>47.22</v>
      </c>
      <c r="X5" s="18">
        <f t="shared" si="5"/>
        <v>0</v>
      </c>
      <c r="Z5" s="14">
        <v>0</v>
      </c>
      <c r="AA5" s="19">
        <f t="shared" si="6"/>
        <v>0</v>
      </c>
      <c r="AD5" s="19">
        <f t="shared" si="7"/>
        <v>0</v>
      </c>
      <c r="AG5" s="19">
        <f t="shared" si="8"/>
        <v>0</v>
      </c>
      <c r="AJ5" s="19">
        <f t="shared" si="9"/>
        <v>0</v>
      </c>
      <c r="AM5" s="19">
        <f t="shared" si="10"/>
        <v>0</v>
      </c>
      <c r="AP5" s="20">
        <f t="shared" si="11"/>
        <v>0</v>
      </c>
      <c r="AS5" s="20">
        <f t="shared" si="12"/>
        <v>0</v>
      </c>
      <c r="AV5" s="20">
        <f t="shared" si="13"/>
        <v>0</v>
      </c>
    </row>
    <row r="6" spans="1:48" x14ac:dyDescent="0.3">
      <c r="A6" t="s">
        <v>270</v>
      </c>
      <c r="B6" t="s">
        <v>139</v>
      </c>
      <c r="C6" s="28">
        <v>2004</v>
      </c>
      <c r="D6" s="27">
        <v>14</v>
      </c>
      <c r="E6" t="s">
        <v>153</v>
      </c>
      <c r="F6" s="27" t="s">
        <v>28</v>
      </c>
      <c r="G6" t="s">
        <v>246</v>
      </c>
      <c r="H6" s="9">
        <f t="shared" si="0"/>
        <v>0</v>
      </c>
      <c r="I6" s="9">
        <f t="shared" si="1"/>
        <v>0</v>
      </c>
      <c r="J6" s="27" t="str">
        <f t="shared" si="2"/>
        <v>Nein</v>
      </c>
      <c r="K6" s="3">
        <f>MAX(Q6,Z6,AC6,AO6)+LARGE((Q6,Z6,AC6,AO6),2)+MAX(T6,W6,AF6,AI6,AL6,AR6,AU6)+LARGE((T6,W6,AF6,AI6,AL6,AR6,AU6),2)</f>
        <v>134.10499999999999</v>
      </c>
      <c r="L6" s="26">
        <f>IF($F6="M",VLOOKUP($C6,Kader_M[],4,1),VLOOKUP($C6,Kader_W[],4,1))</f>
        <v>32.799999999999997</v>
      </c>
      <c r="M6" s="26">
        <f>IF($F6="M",VLOOKUP($C6,Kader_M[],5,1),VLOOKUP($C6,Kader_W[],5,1))</f>
        <v>42.3</v>
      </c>
      <c r="N6" s="26">
        <f>IF($F6="M",VLOOKUP($C6,Kader_M[],6,1),VLOOKUP($C6,Kader_W[],6,1))</f>
        <v>30.8</v>
      </c>
      <c r="O6" s="26">
        <f>IF($F6="M",VLOOKUP($C6,Kader_M[],7,1),VLOOKUP($C6,Kader_W[],7,1))</f>
        <v>48.9</v>
      </c>
      <c r="P6" s="12">
        <v>31.854999999999997</v>
      </c>
      <c r="Q6" s="12">
        <v>41.255000000000003</v>
      </c>
      <c r="R6" s="18">
        <f t="shared" si="3"/>
        <v>0</v>
      </c>
      <c r="S6" s="12">
        <v>30.265000000000001</v>
      </c>
      <c r="T6" s="12">
        <v>46.965000000000003</v>
      </c>
      <c r="U6" s="18">
        <f t="shared" si="4"/>
        <v>0</v>
      </c>
      <c r="V6" s="12">
        <v>28.785</v>
      </c>
      <c r="W6" s="12">
        <v>45.884999999999998</v>
      </c>
      <c r="X6" s="18">
        <f t="shared" si="5"/>
        <v>0</v>
      </c>
      <c r="Z6" s="14">
        <v>0</v>
      </c>
      <c r="AA6" s="19">
        <f t="shared" si="6"/>
        <v>0</v>
      </c>
      <c r="AD6" s="19">
        <f t="shared" si="7"/>
        <v>0</v>
      </c>
      <c r="AG6" s="19">
        <f t="shared" si="8"/>
        <v>0</v>
      </c>
      <c r="AJ6" s="19">
        <f t="shared" si="9"/>
        <v>0</v>
      </c>
      <c r="AM6" s="19">
        <f t="shared" si="10"/>
        <v>0</v>
      </c>
      <c r="AP6" s="20">
        <f t="shared" si="11"/>
        <v>0</v>
      </c>
      <c r="AS6" s="20">
        <f t="shared" si="12"/>
        <v>0</v>
      </c>
      <c r="AV6" s="20">
        <f t="shared" si="13"/>
        <v>0</v>
      </c>
    </row>
    <row r="7" spans="1:48" x14ac:dyDescent="0.3">
      <c r="A7" t="s">
        <v>77</v>
      </c>
      <c r="B7" t="s">
        <v>76</v>
      </c>
      <c r="C7" s="28">
        <v>2005</v>
      </c>
      <c r="D7" s="27">
        <v>13</v>
      </c>
      <c r="E7" t="s">
        <v>165</v>
      </c>
      <c r="F7" s="27" t="s">
        <v>28</v>
      </c>
      <c r="G7" t="s">
        <v>195</v>
      </c>
      <c r="H7" s="9">
        <f t="shared" si="0"/>
        <v>0</v>
      </c>
      <c r="I7" s="9">
        <f t="shared" si="1"/>
        <v>0</v>
      </c>
      <c r="J7" s="27" t="str">
        <f t="shared" si="2"/>
        <v>Nein</v>
      </c>
      <c r="K7" s="3">
        <f>MAX(Q7,Z7,AC7,AO7)+LARGE((Q7,Z7,AC7,AO7),2)+MAX(T7,W7,AF7,AI7,AL7,AR7,AU7)+LARGE((T7,W7,AF7,AI7,AL7,AR7,AU7),2)</f>
        <v>130.785</v>
      </c>
      <c r="L7" s="26">
        <f>IF($F7="M",VLOOKUP($C7,Kader_M[],4,1),VLOOKUP($C7,Kader_W[],4,1))</f>
        <v>32.200000000000003</v>
      </c>
      <c r="M7" s="26">
        <f>IF($F7="M",VLOOKUP($C7,Kader_M[],5,1),VLOOKUP($C7,Kader_W[],5,1))</f>
        <v>41.7</v>
      </c>
      <c r="N7" s="26">
        <f>IF($F7="M",VLOOKUP($C7,Kader_M[],6,1),VLOOKUP($C7,Kader_W[],6,1))</f>
        <v>30.4</v>
      </c>
      <c r="O7" s="26">
        <f>IF($F7="M",VLOOKUP($C7,Kader_M[],7,1),VLOOKUP($C7,Kader_W[],7,1))</f>
        <v>48.2</v>
      </c>
      <c r="P7" s="12">
        <v>30.755000000000003</v>
      </c>
      <c r="Q7" s="12">
        <v>40.255000000000003</v>
      </c>
      <c r="R7" s="18">
        <f t="shared" si="3"/>
        <v>0</v>
      </c>
      <c r="S7" s="12">
        <v>27.53</v>
      </c>
      <c r="T7" s="12">
        <v>44.93</v>
      </c>
      <c r="U7" s="18">
        <f t="shared" si="4"/>
        <v>0</v>
      </c>
      <c r="V7" s="12">
        <v>28.1</v>
      </c>
      <c r="W7" s="12">
        <v>45.6</v>
      </c>
      <c r="X7" s="18">
        <f t="shared" si="5"/>
        <v>0</v>
      </c>
      <c r="Z7" s="14">
        <v>0</v>
      </c>
      <c r="AA7" s="19">
        <f t="shared" si="6"/>
        <v>0</v>
      </c>
      <c r="AD7" s="19">
        <f t="shared" si="7"/>
        <v>0</v>
      </c>
      <c r="AG7" s="19">
        <f t="shared" si="8"/>
        <v>0</v>
      </c>
      <c r="AJ7" s="19">
        <f t="shared" si="9"/>
        <v>0</v>
      </c>
      <c r="AM7" s="19">
        <f t="shared" si="10"/>
        <v>0</v>
      </c>
      <c r="AP7" s="20">
        <f t="shared" si="11"/>
        <v>0</v>
      </c>
      <c r="AS7" s="20">
        <f t="shared" si="12"/>
        <v>0</v>
      </c>
      <c r="AV7" s="20">
        <f t="shared" si="13"/>
        <v>0</v>
      </c>
    </row>
    <row r="8" spans="1:48" x14ac:dyDescent="0.3">
      <c r="A8" t="s">
        <v>284</v>
      </c>
      <c r="B8" t="s">
        <v>119</v>
      </c>
      <c r="C8" s="27">
        <v>2004</v>
      </c>
      <c r="D8" s="27">
        <v>14</v>
      </c>
      <c r="E8" t="s">
        <v>285</v>
      </c>
      <c r="F8" s="27" t="s">
        <v>28</v>
      </c>
      <c r="G8" t="s">
        <v>286</v>
      </c>
      <c r="H8" s="9">
        <f t="shared" si="0"/>
        <v>0</v>
      </c>
      <c r="I8" s="9">
        <f t="shared" si="1"/>
        <v>0</v>
      </c>
      <c r="J8" s="27" t="str">
        <f t="shared" si="2"/>
        <v>Nein</v>
      </c>
      <c r="K8" s="3">
        <f>MAX(Q8,Z8,AC8,AO8)+LARGE((Q8,Z8,AC8,AO8),2)+MAX(T8,W8,AF8,AI8,AL8,AR8,AU8)+LARGE((T8,W8,AF8,AI8,AL8,AR8,AU8),2)</f>
        <v>0</v>
      </c>
      <c r="L8" s="26">
        <f>IF($F8="M",VLOOKUP($C8,Kader_M[],4,1),VLOOKUP($C8,Kader_W[],4,1))</f>
        <v>32.799999999999997</v>
      </c>
      <c r="M8" s="26">
        <f>IF($F8="M",VLOOKUP($C8,Kader_M[],5,1),VLOOKUP($C8,Kader_W[],5,1))</f>
        <v>42.3</v>
      </c>
      <c r="N8" s="26">
        <f>IF($F8="M",VLOOKUP($C8,Kader_M[],6,1),VLOOKUP($C8,Kader_W[],6,1))</f>
        <v>30.8</v>
      </c>
      <c r="O8" s="26">
        <f>IF($F8="M",VLOOKUP($C8,Kader_M[],7,1),VLOOKUP($C8,Kader_W[],7,1))</f>
        <v>48.9</v>
      </c>
      <c r="Q8" s="12">
        <v>0</v>
      </c>
      <c r="R8" s="18">
        <f t="shared" si="3"/>
        <v>0</v>
      </c>
      <c r="T8" s="12">
        <v>0</v>
      </c>
      <c r="U8" s="18">
        <f t="shared" si="4"/>
        <v>0</v>
      </c>
      <c r="W8" s="12">
        <v>0</v>
      </c>
      <c r="X8" s="18">
        <f t="shared" si="5"/>
        <v>0</v>
      </c>
      <c r="Z8" s="14">
        <v>0</v>
      </c>
      <c r="AA8" s="19">
        <f t="shared" si="6"/>
        <v>0</v>
      </c>
      <c r="AD8" s="19">
        <f t="shared" si="7"/>
        <v>0</v>
      </c>
      <c r="AG8" s="19">
        <f t="shared" si="8"/>
        <v>0</v>
      </c>
      <c r="AJ8" s="19">
        <f t="shared" si="9"/>
        <v>0</v>
      </c>
      <c r="AM8" s="19">
        <f t="shared" si="10"/>
        <v>0</v>
      </c>
      <c r="AP8" s="20">
        <f t="shared" si="11"/>
        <v>0</v>
      </c>
      <c r="AS8" s="20">
        <f t="shared" si="12"/>
        <v>0</v>
      </c>
      <c r="AV8" s="20">
        <f t="shared" si="13"/>
        <v>0</v>
      </c>
    </row>
  </sheetData>
  <autoFilter ref="A2:AV7" xr:uid="{00000000-0009-0000-0000-000005000000}">
    <sortState ref="A4:AV8">
      <sortCondition ref="J2:J7"/>
    </sortState>
  </autoFilter>
  <mergeCells count="11">
    <mergeCell ref="K1:K2"/>
    <mergeCell ref="L1:O1"/>
    <mergeCell ref="P1:X1"/>
    <mergeCell ref="Y1:AM1"/>
    <mergeCell ref="AN1:AV1"/>
    <mergeCell ref="H1:J1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11"/>
  <sheetViews>
    <sheetView zoomScale="85" zoomScaleNormal="85" workbookViewId="0">
      <pane xSplit="11" ySplit="2" topLeftCell="L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RowHeight="14.4" x14ac:dyDescent="0.3"/>
  <cols>
    <col min="1" max="1" width="21.109375" bestFit="1" customWidth="1"/>
    <col min="2" max="2" width="12.77734375" bestFit="1" customWidth="1"/>
    <col min="3" max="3" width="5.44140625" style="27" bestFit="1" customWidth="1"/>
    <col min="4" max="4" width="5.77734375" style="27" bestFit="1" customWidth="1"/>
    <col min="5" max="5" width="22.77734375" bestFit="1" customWidth="1"/>
    <col min="6" max="6" width="7.6640625" style="27" bestFit="1" customWidth="1"/>
    <col min="7" max="7" width="32.33203125" hidden="1" customWidth="1"/>
    <col min="8" max="8" width="10.109375" style="27" bestFit="1" customWidth="1"/>
    <col min="9" max="9" width="7.6640625" style="27" bestFit="1" customWidth="1"/>
    <col min="10" max="10" width="15.109375" style="27" bestFit="1" customWidth="1"/>
    <col min="11" max="11" width="14.77734375" style="27" bestFit="1" customWidth="1"/>
    <col min="12" max="15" width="11.44140625" style="26" hidden="1" customWidth="1"/>
    <col min="16" max="17" width="10.77734375" style="12" customWidth="1"/>
    <col min="18" max="18" width="10.77734375" style="13" customWidth="1"/>
    <col min="19" max="20" width="10.77734375" style="12" customWidth="1"/>
    <col min="21" max="21" width="10.77734375" style="13" customWidth="1"/>
    <col min="22" max="23" width="10.77734375" style="12" customWidth="1"/>
    <col min="24" max="24" width="10.77734375" style="13" customWidth="1"/>
    <col min="25" max="26" width="10.77734375" style="14" customWidth="1"/>
    <col min="27" max="27" width="10.77734375" style="15" customWidth="1"/>
    <col min="28" max="29" width="10.77734375" style="14" customWidth="1"/>
    <col min="30" max="30" width="10.77734375" style="15" customWidth="1"/>
    <col min="31" max="32" width="10.77734375" style="14" customWidth="1"/>
    <col min="33" max="33" width="10.77734375" style="15" customWidth="1"/>
    <col min="34" max="35" width="10.77734375" style="14" customWidth="1"/>
    <col min="36" max="36" width="10.77734375" style="15" customWidth="1"/>
    <col min="37" max="38" width="10.77734375" style="14" customWidth="1"/>
    <col min="39" max="39" width="10.77734375" style="15" customWidth="1"/>
    <col min="40" max="41" width="10.77734375" style="16" customWidth="1"/>
    <col min="42" max="42" width="10.77734375" style="17" customWidth="1"/>
    <col min="43" max="44" width="10.77734375" style="16" customWidth="1"/>
    <col min="45" max="45" width="10.77734375" style="17" customWidth="1"/>
    <col min="46" max="47" width="10.77734375" style="16" customWidth="1"/>
    <col min="48" max="48" width="10.77734375" style="17" customWidth="1"/>
  </cols>
  <sheetData>
    <row r="1" spans="1:48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H1" s="32" t="s">
        <v>232</v>
      </c>
      <c r="I1" s="32"/>
      <c r="J1" s="32"/>
      <c r="K1" s="31" t="s">
        <v>10</v>
      </c>
      <c r="L1" s="35" t="s">
        <v>17</v>
      </c>
      <c r="M1" s="35"/>
      <c r="N1" s="35"/>
      <c r="O1" s="35"/>
      <c r="P1" s="36" t="s">
        <v>6</v>
      </c>
      <c r="Q1" s="36"/>
      <c r="R1" s="36"/>
      <c r="S1" s="36"/>
      <c r="T1" s="36"/>
      <c r="U1" s="36"/>
      <c r="V1" s="36"/>
      <c r="W1" s="36"/>
      <c r="X1" s="36"/>
      <c r="Y1" s="33" t="s">
        <v>281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4" t="s">
        <v>7</v>
      </c>
      <c r="AO1" s="34"/>
      <c r="AP1" s="34"/>
      <c r="AQ1" s="34"/>
      <c r="AR1" s="34"/>
      <c r="AS1" s="34"/>
      <c r="AT1" s="34"/>
      <c r="AU1" s="34"/>
      <c r="AV1" s="34"/>
    </row>
    <row r="2" spans="1:48" s="4" customFormat="1" x14ac:dyDescent="0.3">
      <c r="A2" s="31"/>
      <c r="B2" s="31"/>
      <c r="C2" s="31"/>
      <c r="D2" s="31"/>
      <c r="E2" s="31"/>
      <c r="F2" s="4" t="s">
        <v>8</v>
      </c>
      <c r="G2" s="4" t="s">
        <v>5</v>
      </c>
      <c r="H2" s="4" t="s">
        <v>20</v>
      </c>
      <c r="I2" s="4" t="s">
        <v>30</v>
      </c>
      <c r="J2" s="4" t="s">
        <v>9</v>
      </c>
      <c r="K2" s="31"/>
      <c r="L2" s="10" t="s">
        <v>11</v>
      </c>
      <c r="M2" s="10" t="s">
        <v>12</v>
      </c>
      <c r="N2" s="10" t="s">
        <v>13</v>
      </c>
      <c r="O2" s="10" t="s">
        <v>14</v>
      </c>
      <c r="P2" s="7" t="s">
        <v>11</v>
      </c>
      <c r="Q2" s="7" t="s">
        <v>12</v>
      </c>
      <c r="R2" s="21" t="s">
        <v>27</v>
      </c>
      <c r="S2" s="7" t="s">
        <v>13</v>
      </c>
      <c r="T2" s="7" t="s">
        <v>14</v>
      </c>
      <c r="U2" s="21" t="s">
        <v>27</v>
      </c>
      <c r="V2" s="7" t="s">
        <v>15</v>
      </c>
      <c r="W2" s="7" t="s">
        <v>16</v>
      </c>
      <c r="X2" s="21" t="s">
        <v>27</v>
      </c>
      <c r="Y2" s="6" t="s">
        <v>233</v>
      </c>
      <c r="Z2" s="6" t="s">
        <v>234</v>
      </c>
      <c r="AA2" s="22" t="s">
        <v>27</v>
      </c>
      <c r="AB2" s="6" t="s">
        <v>235</v>
      </c>
      <c r="AC2" s="6" t="s">
        <v>236</v>
      </c>
      <c r="AD2" s="22" t="s">
        <v>27</v>
      </c>
      <c r="AE2" s="6" t="s">
        <v>237</v>
      </c>
      <c r="AF2" s="6" t="s">
        <v>238</v>
      </c>
      <c r="AG2" s="22" t="s">
        <v>27</v>
      </c>
      <c r="AH2" s="6" t="s">
        <v>239</v>
      </c>
      <c r="AI2" s="6" t="s">
        <v>240</v>
      </c>
      <c r="AJ2" s="22" t="s">
        <v>27</v>
      </c>
      <c r="AK2" s="6" t="s">
        <v>282</v>
      </c>
      <c r="AL2" s="6" t="s">
        <v>283</v>
      </c>
      <c r="AM2" s="22" t="s">
        <v>27</v>
      </c>
      <c r="AN2" s="5" t="s">
        <v>11</v>
      </c>
      <c r="AO2" s="5" t="s">
        <v>12</v>
      </c>
      <c r="AP2" s="23" t="s">
        <v>27</v>
      </c>
      <c r="AQ2" s="5" t="s">
        <v>13</v>
      </c>
      <c r="AR2" s="5" t="s">
        <v>14</v>
      </c>
      <c r="AS2" s="23" t="s">
        <v>27</v>
      </c>
      <c r="AT2" s="5" t="s">
        <v>15</v>
      </c>
      <c r="AU2" s="5" t="s">
        <v>16</v>
      </c>
      <c r="AV2" s="23" t="s">
        <v>27</v>
      </c>
    </row>
    <row r="3" spans="1:48" x14ac:dyDescent="0.3">
      <c r="A3" t="s">
        <v>39</v>
      </c>
      <c r="B3" t="s">
        <v>38</v>
      </c>
      <c r="C3" s="11">
        <v>2003</v>
      </c>
      <c r="D3" s="27">
        <v>15</v>
      </c>
      <c r="E3" t="s">
        <v>153</v>
      </c>
      <c r="F3" s="27" t="s">
        <v>28</v>
      </c>
      <c r="G3" t="s">
        <v>176</v>
      </c>
      <c r="H3" s="9">
        <f t="shared" ref="H3:H11" si="0">R3+AA3+AD3+AP3</f>
        <v>1</v>
      </c>
      <c r="I3" s="9">
        <f t="shared" ref="I3:I11" si="1">U3+X3+AG3+AJ3+AM3+AS3+AV3</f>
        <v>2</v>
      </c>
      <c r="J3" s="27" t="str">
        <f t="shared" ref="J3:J11" si="2">IF(AND(H3&gt;0,I3&gt;0),"Ja","Nein")</f>
        <v>Ja</v>
      </c>
      <c r="K3" s="3">
        <f>MAX(Q3,Z3,AC3,AO3)+LARGE((Q3,Z3,AC3,AO3),2)+MAX(T3,W3,AF3,AI3,AL3,AR3,AU3)+LARGE((T3,W3,AF3,AI3,AL3,AR3,AU3),2)</f>
        <v>153.98500000000001</v>
      </c>
      <c r="L3" s="26">
        <f>IF($F3="M",VLOOKUP($C3,Kader_M[],4,1),VLOOKUP($C3,Kader_W[],4,1))</f>
        <v>33.200000000000003</v>
      </c>
      <c r="M3" s="26">
        <f>IF($F3="M",VLOOKUP($C3,Kader_M[],5,1),VLOOKUP($C3,Kader_W[],5,1))</f>
        <v>42.7</v>
      </c>
      <c r="N3" s="26">
        <f>IF($F3="M",VLOOKUP($C3,Kader_M[],6,1),VLOOKUP($C3,Kader_W[],6,1))</f>
        <v>31</v>
      </c>
      <c r="O3" s="26">
        <f>IF($F3="M",VLOOKUP($C3,Kader_M[],7,1),VLOOKUP($C3,Kader_W[],7,1))</f>
        <v>49.6</v>
      </c>
      <c r="P3" s="12">
        <v>35.31</v>
      </c>
      <c r="Q3" s="12">
        <v>44.81</v>
      </c>
      <c r="R3" s="18">
        <f t="shared" ref="R3:R11" si="3">IF(OR(P3&lt;$L3,Q3&lt;$M3),0,1)</f>
        <v>1</v>
      </c>
      <c r="S3" s="12">
        <v>32.035000000000004</v>
      </c>
      <c r="T3" s="12">
        <v>54.335000000000001</v>
      </c>
      <c r="U3" s="18">
        <f t="shared" ref="U3:U11" si="4">IF(OR(S3&lt;$N3,T3&lt;$O3),0,1)</f>
        <v>1</v>
      </c>
      <c r="V3" s="12">
        <v>32.340000000000003</v>
      </c>
      <c r="W3" s="12">
        <v>54.84</v>
      </c>
      <c r="X3" s="18">
        <f t="shared" ref="X3:X11" si="5">IF(OR(V3&lt;$N3,W3&lt;$O3),0,1)</f>
        <v>1</v>
      </c>
      <c r="Z3" s="14">
        <v>0</v>
      </c>
      <c r="AA3" s="19">
        <f t="shared" ref="AA3:AA11" si="6">IF(OR(Y3&lt;$L3,Z3&lt;$M3),0,1)</f>
        <v>0</v>
      </c>
      <c r="AD3" s="19">
        <f t="shared" ref="AD3:AD11" si="7">IF(OR(AB3&lt;$L3,AC3&lt;$M3),0,1)</f>
        <v>0</v>
      </c>
      <c r="AG3" s="19">
        <f t="shared" ref="AG3:AG11" si="8">IF(OR(AE3&lt;$N3,AF3&lt;$O3),0,1)</f>
        <v>0</v>
      </c>
      <c r="AJ3" s="19">
        <f t="shared" ref="AJ3:AJ11" si="9">IF(OR(AH3&lt;$N3,AI3&lt;$O3),0,1)</f>
        <v>0</v>
      </c>
      <c r="AM3" s="19">
        <f t="shared" ref="AM3:AM11" si="10">IF(OR(AK3&lt;$N3,AL3&lt;$O3),0,1)</f>
        <v>0</v>
      </c>
      <c r="AP3" s="20">
        <f t="shared" ref="AP3:AP11" si="11">IF(OR(AN3&lt;$L3,AO3&lt;$M3),0,1)</f>
        <v>0</v>
      </c>
      <c r="AS3" s="20">
        <f t="shared" ref="AS3:AS11" si="12">IF(OR(AQ3&lt;$N3,AR3&lt;$O3),0,1)</f>
        <v>0</v>
      </c>
      <c r="AV3" s="20">
        <f t="shared" ref="AV3:AV11" si="13">IF(OR(AT3&lt;$N3,AU3&lt;$O3),0,1)</f>
        <v>0</v>
      </c>
    </row>
    <row r="4" spans="1:48" x14ac:dyDescent="0.3">
      <c r="A4" t="s">
        <v>31</v>
      </c>
      <c r="B4" t="s">
        <v>95</v>
      </c>
      <c r="C4" s="11">
        <v>2002</v>
      </c>
      <c r="D4" s="27">
        <v>16</v>
      </c>
      <c r="E4" t="s">
        <v>150</v>
      </c>
      <c r="F4" s="27" t="s">
        <v>28</v>
      </c>
      <c r="G4" t="s">
        <v>204</v>
      </c>
      <c r="H4" s="9">
        <f t="shared" si="0"/>
        <v>1</v>
      </c>
      <c r="I4" s="9">
        <f t="shared" si="1"/>
        <v>1</v>
      </c>
      <c r="J4" s="27" t="str">
        <f t="shared" si="2"/>
        <v>Ja</v>
      </c>
      <c r="K4" s="3">
        <f>MAX(Q4,Z4,AC4,AO4)+LARGE((Q4,Z4,AC4,AO4),2)+MAX(T4,W4,AF4,AI4,AL4,AR4,AU4)+LARGE((T4,W4,AF4,AI4,AL4,AR4,AU4),2)</f>
        <v>153.035</v>
      </c>
      <c r="L4" s="26">
        <f>IF($F4="M",VLOOKUP($C4,Kader_M[],4,1),VLOOKUP($C4,Kader_W[],4,1))</f>
        <v>34</v>
      </c>
      <c r="M4" s="26">
        <f>IF($F4="M",VLOOKUP($C4,Kader_M[],5,1),VLOOKUP($C4,Kader_W[],5,1))</f>
        <v>43.5</v>
      </c>
      <c r="N4" s="26">
        <f>IF($F4="M",VLOOKUP($C4,Kader_M[],6,1),VLOOKUP($C4,Kader_W[],6,1))</f>
        <v>31.2</v>
      </c>
      <c r="O4" s="26">
        <f>IF($F4="M",VLOOKUP($C4,Kader_M[],7,1),VLOOKUP($C4,Kader_W[],7,1))</f>
        <v>50.3</v>
      </c>
      <c r="P4" s="12">
        <v>35.68</v>
      </c>
      <c r="Q4" s="12">
        <v>45.38</v>
      </c>
      <c r="R4" s="18">
        <f t="shared" si="3"/>
        <v>1</v>
      </c>
      <c r="S4" s="12">
        <v>31.490000000000002</v>
      </c>
      <c r="T4" s="12">
        <v>54.09</v>
      </c>
      <c r="U4" s="18">
        <f t="shared" si="4"/>
        <v>1</v>
      </c>
      <c r="V4" s="12">
        <v>31.064999999999998</v>
      </c>
      <c r="W4" s="12">
        <v>53.564999999999998</v>
      </c>
      <c r="X4" s="18">
        <f t="shared" si="5"/>
        <v>0</v>
      </c>
      <c r="Z4" s="14">
        <v>0</v>
      </c>
      <c r="AA4" s="19">
        <f t="shared" si="6"/>
        <v>0</v>
      </c>
      <c r="AD4" s="19">
        <f t="shared" si="7"/>
        <v>0</v>
      </c>
      <c r="AG4" s="19">
        <f t="shared" si="8"/>
        <v>0</v>
      </c>
      <c r="AJ4" s="19">
        <f t="shared" si="9"/>
        <v>0</v>
      </c>
      <c r="AM4" s="19">
        <f t="shared" si="10"/>
        <v>0</v>
      </c>
      <c r="AP4" s="20">
        <f t="shared" si="11"/>
        <v>0</v>
      </c>
      <c r="AS4" s="20">
        <f t="shared" si="12"/>
        <v>0</v>
      </c>
      <c r="AV4" s="20">
        <f t="shared" si="13"/>
        <v>0</v>
      </c>
    </row>
    <row r="5" spans="1:48" x14ac:dyDescent="0.3">
      <c r="A5" t="s">
        <v>101</v>
      </c>
      <c r="B5" t="s">
        <v>100</v>
      </c>
      <c r="C5" s="11">
        <v>2002</v>
      </c>
      <c r="D5" s="27">
        <v>16</v>
      </c>
      <c r="E5" t="s">
        <v>153</v>
      </c>
      <c r="F5" s="27" t="s">
        <v>28</v>
      </c>
      <c r="G5" t="s">
        <v>207</v>
      </c>
      <c r="H5" s="9">
        <f t="shared" si="0"/>
        <v>1</v>
      </c>
      <c r="I5" s="9">
        <f t="shared" si="1"/>
        <v>1</v>
      </c>
      <c r="J5" s="27" t="str">
        <f t="shared" si="2"/>
        <v>Ja</v>
      </c>
      <c r="K5" s="3">
        <f>MAX(Q5,Z5,AC5,AO5)+LARGE((Q5,Z5,AC5,AO5),2)+MAX(T5,W5,AF5,AI5,AL5,AR5,AU5)+LARGE((T5,W5,AF5,AI5,AL5,AR5,AU5),2)</f>
        <v>104.04</v>
      </c>
      <c r="L5" s="26">
        <f>IF($F5="M",VLOOKUP($C5,Kader_M[],4,1),VLOOKUP($C5,Kader_W[],4,1))</f>
        <v>34</v>
      </c>
      <c r="M5" s="26">
        <f>IF($F5="M",VLOOKUP($C5,Kader_M[],5,1),VLOOKUP($C5,Kader_W[],5,1))</f>
        <v>43.5</v>
      </c>
      <c r="N5" s="26">
        <f>IF($F5="M",VLOOKUP($C5,Kader_M[],6,1),VLOOKUP($C5,Kader_W[],6,1))</f>
        <v>31.2</v>
      </c>
      <c r="O5" s="26">
        <f>IF($F5="M",VLOOKUP($C5,Kader_M[],7,1),VLOOKUP($C5,Kader_W[],7,1))</f>
        <v>50.3</v>
      </c>
      <c r="P5" s="12">
        <v>35.549999999999997</v>
      </c>
      <c r="Q5" s="12">
        <v>45.15</v>
      </c>
      <c r="R5" s="18">
        <f t="shared" si="3"/>
        <v>1</v>
      </c>
      <c r="S5" s="12">
        <v>32.975000000000001</v>
      </c>
      <c r="T5" s="12">
        <v>52.875</v>
      </c>
      <c r="U5" s="18">
        <f t="shared" si="4"/>
        <v>1</v>
      </c>
      <c r="V5" s="12">
        <v>3.415</v>
      </c>
      <c r="W5" s="12">
        <v>6.0149999999999997</v>
      </c>
      <c r="X5" s="18">
        <f t="shared" si="5"/>
        <v>0</v>
      </c>
      <c r="Z5" s="14">
        <v>0</v>
      </c>
      <c r="AA5" s="19">
        <f t="shared" si="6"/>
        <v>0</v>
      </c>
      <c r="AD5" s="19">
        <f t="shared" si="7"/>
        <v>0</v>
      </c>
      <c r="AG5" s="19">
        <f t="shared" si="8"/>
        <v>0</v>
      </c>
      <c r="AJ5" s="19">
        <f t="shared" si="9"/>
        <v>0</v>
      </c>
      <c r="AM5" s="19">
        <f t="shared" si="10"/>
        <v>0</v>
      </c>
      <c r="AP5" s="20">
        <f t="shared" si="11"/>
        <v>0</v>
      </c>
      <c r="AS5" s="20">
        <f t="shared" si="12"/>
        <v>0</v>
      </c>
      <c r="AV5" s="20">
        <f t="shared" si="13"/>
        <v>0</v>
      </c>
    </row>
    <row r="6" spans="1:48" x14ac:dyDescent="0.3">
      <c r="A6" t="s">
        <v>271</v>
      </c>
      <c r="B6" t="s">
        <v>280</v>
      </c>
      <c r="C6" s="28">
        <v>2002</v>
      </c>
      <c r="D6" s="27">
        <v>16</v>
      </c>
      <c r="E6" t="s">
        <v>153</v>
      </c>
      <c r="F6" s="27" t="s">
        <v>28</v>
      </c>
      <c r="G6" t="s">
        <v>254</v>
      </c>
      <c r="H6" s="9">
        <f t="shared" si="0"/>
        <v>0</v>
      </c>
      <c r="I6" s="9">
        <f t="shared" si="1"/>
        <v>1</v>
      </c>
      <c r="J6" s="27" t="str">
        <f t="shared" si="2"/>
        <v>Nein</v>
      </c>
      <c r="K6" s="3">
        <f>MAX(Q6,Z6,AC6,AO6)+LARGE((Q6,Z6,AC6,AO6),2)+MAX(T6,W6,AF6,AI6,AL6,AR6,AU6)+LARGE((T6,W6,AF6,AI6,AL6,AR6,AU6),2)</f>
        <v>141.935</v>
      </c>
      <c r="L6" s="26">
        <f>IF($F6="M",VLOOKUP($C6,Kader_M[],4,1),VLOOKUP($C6,Kader_W[],4,1))</f>
        <v>34</v>
      </c>
      <c r="M6" s="26">
        <f>IF($F6="M",VLOOKUP($C6,Kader_M[],5,1),VLOOKUP($C6,Kader_W[],5,1))</f>
        <v>43.5</v>
      </c>
      <c r="N6" s="26">
        <f>IF($F6="M",VLOOKUP($C6,Kader_M[],6,1),VLOOKUP($C6,Kader_W[],6,1))</f>
        <v>31.2</v>
      </c>
      <c r="O6" s="26">
        <f>IF($F6="M",VLOOKUP($C6,Kader_M[],7,1),VLOOKUP($C6,Kader_W[],7,1))</f>
        <v>50.3</v>
      </c>
      <c r="P6" s="12">
        <v>33.25</v>
      </c>
      <c r="Q6" s="12">
        <v>42.55</v>
      </c>
      <c r="R6" s="18">
        <f t="shared" si="3"/>
        <v>0</v>
      </c>
      <c r="S6" s="12">
        <v>31.305</v>
      </c>
      <c r="T6" s="12">
        <v>50.305</v>
      </c>
      <c r="U6" s="18">
        <f t="shared" si="4"/>
        <v>1</v>
      </c>
      <c r="V6" s="12">
        <v>30.28</v>
      </c>
      <c r="W6" s="12">
        <v>49.08</v>
      </c>
      <c r="X6" s="18">
        <f t="shared" si="5"/>
        <v>0</v>
      </c>
      <c r="Z6" s="14">
        <v>0</v>
      </c>
      <c r="AA6" s="19">
        <f t="shared" si="6"/>
        <v>0</v>
      </c>
      <c r="AD6" s="19">
        <f t="shared" si="7"/>
        <v>0</v>
      </c>
      <c r="AG6" s="19">
        <f t="shared" si="8"/>
        <v>0</v>
      </c>
      <c r="AJ6" s="19">
        <f t="shared" si="9"/>
        <v>0</v>
      </c>
      <c r="AM6" s="19">
        <f t="shared" si="10"/>
        <v>0</v>
      </c>
      <c r="AP6" s="20">
        <f t="shared" si="11"/>
        <v>0</v>
      </c>
      <c r="AS6" s="20">
        <f t="shared" si="12"/>
        <v>0</v>
      </c>
      <c r="AV6" s="20">
        <f t="shared" si="13"/>
        <v>0</v>
      </c>
    </row>
    <row r="7" spans="1:48" x14ac:dyDescent="0.3">
      <c r="A7" t="s">
        <v>132</v>
      </c>
      <c r="B7" t="s">
        <v>131</v>
      </c>
      <c r="C7" s="11">
        <v>2003</v>
      </c>
      <c r="D7" s="27">
        <v>15</v>
      </c>
      <c r="E7" t="s">
        <v>171</v>
      </c>
      <c r="F7" s="27" t="s">
        <v>28</v>
      </c>
      <c r="G7" t="s">
        <v>222</v>
      </c>
      <c r="H7" s="9">
        <f t="shared" si="0"/>
        <v>0</v>
      </c>
      <c r="I7" s="9">
        <f t="shared" si="1"/>
        <v>0</v>
      </c>
      <c r="J7" s="27" t="str">
        <f t="shared" si="2"/>
        <v>Nein</v>
      </c>
      <c r="K7" s="3">
        <f>MAX(Q7,Z7,AC7,AO7)+LARGE((Q7,Z7,AC7,AO7),2)+MAX(T7,W7,AF7,AI7,AL7,AR7,AU7)+LARGE((T7,W7,AF7,AI7,AL7,AR7,AU7),2)</f>
        <v>90.800000000000011</v>
      </c>
      <c r="L7" s="26">
        <f>IF($F7="M",VLOOKUP($C7,Kader_M[],4,1),VLOOKUP($C7,Kader_W[],4,1))</f>
        <v>33.200000000000003</v>
      </c>
      <c r="M7" s="26">
        <f>IF($F7="M",VLOOKUP($C7,Kader_M[],5,1),VLOOKUP($C7,Kader_W[],5,1))</f>
        <v>42.7</v>
      </c>
      <c r="N7" s="26">
        <f>IF($F7="M",VLOOKUP($C7,Kader_M[],6,1),VLOOKUP($C7,Kader_W[],6,1))</f>
        <v>31</v>
      </c>
      <c r="O7" s="26">
        <f>IF($F7="M",VLOOKUP($C7,Kader_M[],7,1),VLOOKUP($C7,Kader_W[],7,1))</f>
        <v>49.6</v>
      </c>
      <c r="P7" s="12">
        <v>32.92</v>
      </c>
      <c r="Q7" s="12">
        <v>42.02</v>
      </c>
      <c r="R7" s="18">
        <f t="shared" si="3"/>
        <v>0</v>
      </c>
      <c r="S7" s="12">
        <v>28.18</v>
      </c>
      <c r="T7" s="12">
        <v>48.78</v>
      </c>
      <c r="U7" s="18">
        <f t="shared" si="4"/>
        <v>0</v>
      </c>
      <c r="W7" s="12">
        <v>0</v>
      </c>
      <c r="X7" s="18">
        <f t="shared" si="5"/>
        <v>0</v>
      </c>
      <c r="Z7" s="14">
        <v>0</v>
      </c>
      <c r="AA7" s="19">
        <f t="shared" si="6"/>
        <v>0</v>
      </c>
      <c r="AD7" s="19">
        <f t="shared" si="7"/>
        <v>0</v>
      </c>
      <c r="AG7" s="19">
        <f t="shared" si="8"/>
        <v>0</v>
      </c>
      <c r="AJ7" s="19">
        <f t="shared" si="9"/>
        <v>0</v>
      </c>
      <c r="AM7" s="19">
        <f t="shared" si="10"/>
        <v>0</v>
      </c>
      <c r="AP7" s="20">
        <f t="shared" si="11"/>
        <v>0</v>
      </c>
      <c r="AS7" s="20">
        <f t="shared" si="12"/>
        <v>0</v>
      </c>
      <c r="AV7" s="20">
        <f t="shared" si="13"/>
        <v>0</v>
      </c>
    </row>
    <row r="8" spans="1:48" x14ac:dyDescent="0.3">
      <c r="A8" t="s">
        <v>98</v>
      </c>
      <c r="B8" t="s">
        <v>131</v>
      </c>
      <c r="C8" s="11">
        <v>2002</v>
      </c>
      <c r="D8" s="27">
        <v>16</v>
      </c>
      <c r="E8" t="s">
        <v>151</v>
      </c>
      <c r="F8" s="27" t="s">
        <v>28</v>
      </c>
      <c r="G8" t="s">
        <v>223</v>
      </c>
      <c r="H8" s="9">
        <f t="shared" si="0"/>
        <v>0</v>
      </c>
      <c r="I8" s="9">
        <f t="shared" si="1"/>
        <v>0</v>
      </c>
      <c r="J8" s="27" t="str">
        <f t="shared" si="2"/>
        <v>Nein</v>
      </c>
      <c r="K8" s="3">
        <f>MAX(Q8,Z8,AC8,AO8)+LARGE((Q8,Z8,AC8,AO8),2)+MAX(T8,W8,AF8,AI8,AL8,AR8,AU8)+LARGE((T8,W8,AF8,AI8,AL8,AR8,AU8),2)</f>
        <v>88.615000000000009</v>
      </c>
      <c r="L8" s="26">
        <f>IF($F8="M",VLOOKUP($C8,Kader_M[],4,1),VLOOKUP($C8,Kader_W[],4,1))</f>
        <v>34</v>
      </c>
      <c r="M8" s="26">
        <f>IF($F8="M",VLOOKUP($C8,Kader_M[],5,1),VLOOKUP($C8,Kader_W[],5,1))</f>
        <v>43.5</v>
      </c>
      <c r="N8" s="26">
        <f>IF($F8="M",VLOOKUP($C8,Kader_M[],6,1),VLOOKUP($C8,Kader_W[],6,1))</f>
        <v>31.2</v>
      </c>
      <c r="O8" s="26">
        <f>IF($F8="M",VLOOKUP($C8,Kader_M[],7,1),VLOOKUP($C8,Kader_W[],7,1))</f>
        <v>50.3</v>
      </c>
      <c r="P8" s="12">
        <v>32.765000000000001</v>
      </c>
      <c r="Q8" s="12">
        <v>39.965000000000003</v>
      </c>
      <c r="R8" s="18">
        <f t="shared" si="3"/>
        <v>0</v>
      </c>
      <c r="S8" s="12">
        <v>30.65</v>
      </c>
      <c r="T8" s="12">
        <v>48.65</v>
      </c>
      <c r="U8" s="18">
        <f t="shared" si="4"/>
        <v>0</v>
      </c>
      <c r="W8" s="12">
        <v>0</v>
      </c>
      <c r="X8" s="18">
        <f t="shared" si="5"/>
        <v>0</v>
      </c>
      <c r="Z8" s="14">
        <v>0</v>
      </c>
      <c r="AA8" s="19">
        <f t="shared" si="6"/>
        <v>0</v>
      </c>
      <c r="AD8" s="19">
        <f t="shared" si="7"/>
        <v>0</v>
      </c>
      <c r="AG8" s="19">
        <f t="shared" si="8"/>
        <v>0</v>
      </c>
      <c r="AJ8" s="19">
        <f t="shared" si="9"/>
        <v>0</v>
      </c>
      <c r="AM8" s="19">
        <f t="shared" si="10"/>
        <v>0</v>
      </c>
      <c r="AP8" s="20">
        <f t="shared" si="11"/>
        <v>0</v>
      </c>
      <c r="AS8" s="20">
        <f t="shared" si="12"/>
        <v>0</v>
      </c>
      <c r="AV8" s="20">
        <f t="shared" si="13"/>
        <v>0</v>
      </c>
    </row>
    <row r="9" spans="1:48" x14ac:dyDescent="0.3">
      <c r="A9" t="s">
        <v>84</v>
      </c>
      <c r="B9" t="s">
        <v>83</v>
      </c>
      <c r="C9" s="11">
        <v>2002</v>
      </c>
      <c r="D9" s="27">
        <v>16</v>
      </c>
      <c r="E9" t="s">
        <v>157</v>
      </c>
      <c r="F9" s="27" t="s">
        <v>28</v>
      </c>
      <c r="G9" t="s">
        <v>199</v>
      </c>
      <c r="H9" s="9">
        <f t="shared" si="0"/>
        <v>0</v>
      </c>
      <c r="I9" s="9">
        <f t="shared" si="1"/>
        <v>0</v>
      </c>
      <c r="J9" s="27" t="str">
        <f t="shared" si="2"/>
        <v>Nein</v>
      </c>
      <c r="K9" s="3">
        <f>MAX(Q9,Z9,AC9,AO9)+LARGE((Q9,Z9,AC9,AO9),2)+MAX(T9,W9,AF9,AI9,AL9,AR9,AU9)+LARGE((T9,W9,AF9,AI9,AL9,AR9,AU9),2)</f>
        <v>87.685000000000002</v>
      </c>
      <c r="L9" s="26">
        <f>IF($F9="M",VLOOKUP($C9,Kader_M[],4,1),VLOOKUP($C9,Kader_W[],4,1))</f>
        <v>34</v>
      </c>
      <c r="M9" s="26">
        <f>IF($F9="M",VLOOKUP($C9,Kader_M[],5,1),VLOOKUP($C9,Kader_W[],5,1))</f>
        <v>43.5</v>
      </c>
      <c r="N9" s="26">
        <f>IF($F9="M",VLOOKUP($C9,Kader_M[],6,1),VLOOKUP($C9,Kader_W[],6,1))</f>
        <v>31.2</v>
      </c>
      <c r="O9" s="26">
        <f>IF($F9="M",VLOOKUP($C9,Kader_M[],7,1),VLOOKUP($C9,Kader_W[],7,1))</f>
        <v>50.3</v>
      </c>
      <c r="P9" s="12">
        <v>31.625</v>
      </c>
      <c r="Q9" s="12">
        <v>41.024999999999999</v>
      </c>
      <c r="R9" s="18">
        <f t="shared" si="3"/>
        <v>0</v>
      </c>
      <c r="S9" s="12">
        <v>27.96</v>
      </c>
      <c r="T9" s="12">
        <v>46.66</v>
      </c>
      <c r="U9" s="18">
        <f t="shared" si="4"/>
        <v>0</v>
      </c>
      <c r="W9" s="12">
        <v>0</v>
      </c>
      <c r="X9" s="18">
        <f t="shared" si="5"/>
        <v>0</v>
      </c>
      <c r="Z9" s="14">
        <v>0</v>
      </c>
      <c r="AA9" s="19">
        <f t="shared" si="6"/>
        <v>0</v>
      </c>
      <c r="AD9" s="19">
        <f t="shared" si="7"/>
        <v>0</v>
      </c>
      <c r="AG9" s="19">
        <f t="shared" si="8"/>
        <v>0</v>
      </c>
      <c r="AJ9" s="19">
        <f t="shared" si="9"/>
        <v>0</v>
      </c>
      <c r="AM9" s="19">
        <f t="shared" si="10"/>
        <v>0</v>
      </c>
      <c r="AP9" s="20">
        <f t="shared" si="11"/>
        <v>0</v>
      </c>
      <c r="AS9" s="20">
        <f t="shared" si="12"/>
        <v>0</v>
      </c>
      <c r="AV9" s="20">
        <f t="shared" si="13"/>
        <v>0</v>
      </c>
    </row>
    <row r="10" spans="1:48" x14ac:dyDescent="0.3">
      <c r="A10" t="s">
        <v>53</v>
      </c>
      <c r="B10" t="s">
        <v>52</v>
      </c>
      <c r="C10" s="27">
        <v>2003</v>
      </c>
      <c r="D10" s="27">
        <v>15</v>
      </c>
      <c r="E10" t="s">
        <v>154</v>
      </c>
      <c r="F10" s="27" t="s">
        <v>28</v>
      </c>
      <c r="G10" t="s">
        <v>183</v>
      </c>
      <c r="H10" s="9">
        <f t="shared" si="0"/>
        <v>0</v>
      </c>
      <c r="I10" s="9">
        <f t="shared" si="1"/>
        <v>0</v>
      </c>
      <c r="J10" s="27" t="str">
        <f t="shared" si="2"/>
        <v>Nein</v>
      </c>
      <c r="K10" s="3">
        <f>MAX(Q10,Z10,AC10,AO10)+LARGE((Q10,Z10,AC10,AO10),2)+MAX(T10,W10,AF10,AI10,AL10,AR10,AU10)+LARGE((T10,W10,AF10,AI10,AL10,AR10,AU10),2)</f>
        <v>85.080000000000013</v>
      </c>
      <c r="L10" s="26">
        <f>IF($F10="M",VLOOKUP($C10,Kader_M[],4,1),VLOOKUP($C10,Kader_W[],4,1))</f>
        <v>33.200000000000003</v>
      </c>
      <c r="M10" s="26">
        <f>IF($F10="M",VLOOKUP($C10,Kader_M[],5,1),VLOOKUP($C10,Kader_W[],5,1))</f>
        <v>42.7</v>
      </c>
      <c r="N10" s="26">
        <f>IF($F10="M",VLOOKUP($C10,Kader_M[],6,1),VLOOKUP($C10,Kader_W[],6,1))</f>
        <v>31</v>
      </c>
      <c r="O10" s="26">
        <f>IF($F10="M",VLOOKUP($C10,Kader_M[],7,1),VLOOKUP($C10,Kader_W[],7,1))</f>
        <v>49.6</v>
      </c>
      <c r="P10" s="12">
        <v>30.97</v>
      </c>
      <c r="Q10" s="12">
        <v>40.270000000000003</v>
      </c>
      <c r="R10" s="18">
        <f t="shared" si="3"/>
        <v>0</v>
      </c>
      <c r="S10" s="12">
        <v>29.009999999999998</v>
      </c>
      <c r="T10" s="12">
        <v>44.81</v>
      </c>
      <c r="U10" s="18">
        <f t="shared" si="4"/>
        <v>0</v>
      </c>
      <c r="W10" s="12">
        <v>0</v>
      </c>
      <c r="X10" s="18">
        <f t="shared" si="5"/>
        <v>0</v>
      </c>
      <c r="Z10" s="14">
        <v>0</v>
      </c>
      <c r="AA10" s="19">
        <f t="shared" si="6"/>
        <v>0</v>
      </c>
      <c r="AD10" s="19">
        <f t="shared" si="7"/>
        <v>0</v>
      </c>
      <c r="AG10" s="19">
        <f t="shared" si="8"/>
        <v>0</v>
      </c>
      <c r="AJ10" s="19">
        <f t="shared" si="9"/>
        <v>0</v>
      </c>
      <c r="AM10" s="19">
        <f t="shared" si="10"/>
        <v>0</v>
      </c>
      <c r="AP10" s="20">
        <f t="shared" si="11"/>
        <v>0</v>
      </c>
      <c r="AS10" s="20">
        <f t="shared" si="12"/>
        <v>0</v>
      </c>
      <c r="AV10" s="20">
        <f t="shared" si="13"/>
        <v>0</v>
      </c>
    </row>
    <row r="11" spans="1:48" x14ac:dyDescent="0.3">
      <c r="A11" t="s">
        <v>134</v>
      </c>
      <c r="B11" t="s">
        <v>133</v>
      </c>
      <c r="C11" s="11">
        <v>2003</v>
      </c>
      <c r="D11" s="27">
        <v>15</v>
      </c>
      <c r="E11" t="s">
        <v>158</v>
      </c>
      <c r="F11" s="27" t="s">
        <v>28</v>
      </c>
      <c r="G11" t="s">
        <v>224</v>
      </c>
      <c r="H11" s="9">
        <f t="shared" si="0"/>
        <v>0</v>
      </c>
      <c r="I11" s="9">
        <f t="shared" si="1"/>
        <v>0</v>
      </c>
      <c r="J11" s="27" t="str">
        <f t="shared" si="2"/>
        <v>Nein</v>
      </c>
      <c r="K11" s="3">
        <f>MAX(Q11,Z11,AC11,AO11)+LARGE((Q11,Z11,AC11,AO11),2)+MAX(T11,W11,AF11,AI11,AL11,AR11,AU11)+LARGE((T11,W11,AF11,AI11,AL11,AR11,AU11),2)</f>
        <v>0</v>
      </c>
      <c r="L11" s="26">
        <f>IF($F11="M",VLOOKUP($C11,Kader_M[],4,1),VLOOKUP($C11,Kader_W[],4,1))</f>
        <v>33.200000000000003</v>
      </c>
      <c r="M11" s="26">
        <f>IF($F11="M",VLOOKUP($C11,Kader_M[],5,1),VLOOKUP($C11,Kader_W[],5,1))</f>
        <v>42.7</v>
      </c>
      <c r="N11" s="26">
        <f>IF($F11="M",VLOOKUP($C11,Kader_M[],6,1),VLOOKUP($C11,Kader_W[],6,1))</f>
        <v>31</v>
      </c>
      <c r="O11" s="26">
        <f>IF($F11="M",VLOOKUP($C11,Kader_M[],7,1),VLOOKUP($C11,Kader_W[],7,1))</f>
        <v>49.6</v>
      </c>
      <c r="Q11" s="12">
        <v>0</v>
      </c>
      <c r="R11" s="18">
        <f t="shared" si="3"/>
        <v>0</v>
      </c>
      <c r="T11" s="12">
        <v>0</v>
      </c>
      <c r="U11" s="18">
        <f t="shared" si="4"/>
        <v>0</v>
      </c>
      <c r="W11" s="12">
        <v>0</v>
      </c>
      <c r="X11" s="18">
        <f t="shared" si="5"/>
        <v>0</v>
      </c>
      <c r="Z11" s="14">
        <v>0</v>
      </c>
      <c r="AA11" s="19">
        <f t="shared" si="6"/>
        <v>0</v>
      </c>
      <c r="AD11" s="19">
        <f t="shared" si="7"/>
        <v>0</v>
      </c>
      <c r="AG11" s="19">
        <f t="shared" si="8"/>
        <v>0</v>
      </c>
      <c r="AJ11" s="19">
        <f t="shared" si="9"/>
        <v>0</v>
      </c>
      <c r="AM11" s="19">
        <f t="shared" si="10"/>
        <v>0</v>
      </c>
      <c r="AP11" s="20">
        <f t="shared" si="11"/>
        <v>0</v>
      </c>
      <c r="AS11" s="20">
        <f t="shared" si="12"/>
        <v>0</v>
      </c>
      <c r="AV11" s="20">
        <f t="shared" si="13"/>
        <v>0</v>
      </c>
    </row>
  </sheetData>
  <autoFilter ref="A2:AV10" xr:uid="{00000000-0009-0000-0000-000006000000}">
    <sortState ref="A4:AV11">
      <sortCondition ref="J2:J10"/>
    </sortState>
  </autoFilter>
  <mergeCells count="11">
    <mergeCell ref="K1:K2"/>
    <mergeCell ref="L1:O1"/>
    <mergeCell ref="P1:X1"/>
    <mergeCell ref="Y1:AM1"/>
    <mergeCell ref="AN1:AV1"/>
    <mergeCell ref="H1:J1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18"/>
  <sheetViews>
    <sheetView zoomScale="85" zoomScaleNormal="85" workbookViewId="0">
      <pane xSplit="11" ySplit="2" topLeftCell="Q3" activePane="bottomRight" state="frozen"/>
      <selection sqref="A1:A2"/>
      <selection pane="topRight" sqref="A1:A2"/>
      <selection pane="bottomLeft" sqref="A1:A2"/>
      <selection pane="bottomRight" activeCell="V8" sqref="V8"/>
    </sheetView>
  </sheetViews>
  <sheetFormatPr baseColWidth="10" defaultRowHeight="14.4" x14ac:dyDescent="0.3"/>
  <cols>
    <col min="1" max="1" width="21.109375" bestFit="1" customWidth="1"/>
    <col min="2" max="2" width="12.77734375" bestFit="1" customWidth="1"/>
    <col min="3" max="3" width="5.44140625" style="27" bestFit="1" customWidth="1"/>
    <col min="4" max="4" width="5.77734375" style="27" bestFit="1" customWidth="1"/>
    <col min="5" max="5" width="22.77734375" bestFit="1" customWidth="1"/>
    <col min="6" max="6" width="7.6640625" style="27" bestFit="1" customWidth="1"/>
    <col min="7" max="7" width="32.33203125" hidden="1" customWidth="1"/>
    <col min="8" max="8" width="10.109375" style="27" bestFit="1" customWidth="1"/>
    <col min="9" max="9" width="7.6640625" style="27" bestFit="1" customWidth="1"/>
    <col min="10" max="10" width="15.109375" style="27" bestFit="1" customWidth="1"/>
    <col min="11" max="11" width="14.77734375" style="27" bestFit="1" customWidth="1"/>
    <col min="12" max="15" width="11.44140625" style="26" customWidth="1"/>
    <col min="16" max="17" width="10.77734375" style="12" customWidth="1"/>
    <col min="18" max="18" width="10.77734375" style="13" customWidth="1"/>
    <col min="19" max="20" width="10.77734375" style="12" customWidth="1"/>
    <col min="21" max="21" width="10.77734375" style="13" customWidth="1"/>
    <col min="22" max="23" width="10.77734375" style="12" customWidth="1"/>
    <col min="24" max="24" width="10.77734375" style="13" customWidth="1"/>
    <col min="25" max="26" width="10.77734375" style="14" customWidth="1"/>
    <col min="27" max="27" width="10.77734375" style="15" customWidth="1"/>
    <col min="28" max="29" width="10.77734375" style="14" customWidth="1"/>
    <col min="30" max="30" width="10.77734375" style="15" customWidth="1"/>
    <col min="31" max="32" width="10.77734375" style="14" customWidth="1"/>
    <col min="33" max="33" width="10.77734375" style="15" customWidth="1"/>
    <col min="34" max="35" width="10.77734375" style="14" customWidth="1"/>
    <col min="36" max="36" width="10.77734375" style="15" customWidth="1"/>
    <col min="37" max="38" width="10.77734375" style="14" customWidth="1"/>
    <col min="39" max="39" width="10.77734375" style="15" customWidth="1"/>
    <col min="40" max="41" width="10.77734375" style="16" customWidth="1"/>
    <col min="42" max="42" width="10.77734375" style="17" customWidth="1"/>
    <col min="43" max="44" width="10.77734375" style="16" customWidth="1"/>
    <col min="45" max="45" width="10.77734375" style="17" customWidth="1"/>
    <col min="46" max="47" width="10.77734375" style="16" customWidth="1"/>
    <col min="48" max="48" width="10.77734375" style="17" customWidth="1"/>
  </cols>
  <sheetData>
    <row r="1" spans="1:48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H1" s="32" t="s">
        <v>232</v>
      </c>
      <c r="I1" s="32"/>
      <c r="J1" s="32"/>
      <c r="K1" s="31" t="s">
        <v>10</v>
      </c>
      <c r="L1" s="35" t="s">
        <v>17</v>
      </c>
      <c r="M1" s="35"/>
      <c r="N1" s="35"/>
      <c r="O1" s="35"/>
      <c r="P1" s="36" t="s">
        <v>6</v>
      </c>
      <c r="Q1" s="36"/>
      <c r="R1" s="36"/>
      <c r="S1" s="36"/>
      <c r="T1" s="36"/>
      <c r="U1" s="36"/>
      <c r="V1" s="36"/>
      <c r="W1" s="36"/>
      <c r="X1" s="36"/>
      <c r="Y1" s="33" t="s">
        <v>281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4" t="s">
        <v>7</v>
      </c>
      <c r="AO1" s="34"/>
      <c r="AP1" s="34"/>
      <c r="AQ1" s="34"/>
      <c r="AR1" s="34"/>
      <c r="AS1" s="34"/>
      <c r="AT1" s="34"/>
      <c r="AU1" s="34"/>
      <c r="AV1" s="34"/>
    </row>
    <row r="2" spans="1:48" s="4" customFormat="1" x14ac:dyDescent="0.3">
      <c r="A2" s="31"/>
      <c r="B2" s="31"/>
      <c r="C2" s="31"/>
      <c r="D2" s="31"/>
      <c r="E2" s="31"/>
      <c r="F2" s="4" t="s">
        <v>8</v>
      </c>
      <c r="G2" s="4" t="s">
        <v>5</v>
      </c>
      <c r="H2" s="4" t="s">
        <v>20</v>
      </c>
      <c r="I2" s="4" t="s">
        <v>30</v>
      </c>
      <c r="J2" s="4" t="s">
        <v>9</v>
      </c>
      <c r="K2" s="31"/>
      <c r="L2" s="10" t="s">
        <v>11</v>
      </c>
      <c r="M2" s="10" t="s">
        <v>12</v>
      </c>
      <c r="N2" s="10" t="s">
        <v>13</v>
      </c>
      <c r="O2" s="10" t="s">
        <v>14</v>
      </c>
      <c r="P2" s="7" t="s">
        <v>11</v>
      </c>
      <c r="Q2" s="7" t="s">
        <v>12</v>
      </c>
      <c r="R2" s="21" t="s">
        <v>27</v>
      </c>
      <c r="S2" s="7" t="s">
        <v>13</v>
      </c>
      <c r="T2" s="7" t="s">
        <v>14</v>
      </c>
      <c r="U2" s="21" t="s">
        <v>27</v>
      </c>
      <c r="V2" s="7" t="s">
        <v>15</v>
      </c>
      <c r="W2" s="7" t="s">
        <v>16</v>
      </c>
      <c r="X2" s="21" t="s">
        <v>27</v>
      </c>
      <c r="Y2" s="6" t="s">
        <v>233</v>
      </c>
      <c r="Z2" s="6" t="s">
        <v>234</v>
      </c>
      <c r="AA2" s="22" t="s">
        <v>27</v>
      </c>
      <c r="AB2" s="6" t="s">
        <v>235</v>
      </c>
      <c r="AC2" s="6" t="s">
        <v>236</v>
      </c>
      <c r="AD2" s="22" t="s">
        <v>27</v>
      </c>
      <c r="AE2" s="6" t="s">
        <v>237</v>
      </c>
      <c r="AF2" s="6" t="s">
        <v>238</v>
      </c>
      <c r="AG2" s="22" t="s">
        <v>27</v>
      </c>
      <c r="AH2" s="6" t="s">
        <v>239</v>
      </c>
      <c r="AI2" s="6" t="s">
        <v>240</v>
      </c>
      <c r="AJ2" s="22" t="s">
        <v>27</v>
      </c>
      <c r="AK2" s="6" t="s">
        <v>282</v>
      </c>
      <c r="AL2" s="6" t="s">
        <v>283</v>
      </c>
      <c r="AM2" s="22" t="s">
        <v>27</v>
      </c>
      <c r="AN2" s="5" t="s">
        <v>11</v>
      </c>
      <c r="AO2" s="5" t="s">
        <v>12</v>
      </c>
      <c r="AP2" s="23" t="s">
        <v>27</v>
      </c>
      <c r="AQ2" s="5" t="s">
        <v>13</v>
      </c>
      <c r="AR2" s="5" t="s">
        <v>14</v>
      </c>
      <c r="AS2" s="23" t="s">
        <v>27</v>
      </c>
      <c r="AT2" s="5" t="s">
        <v>15</v>
      </c>
      <c r="AU2" s="5" t="s">
        <v>16</v>
      </c>
      <c r="AV2" s="23" t="s">
        <v>27</v>
      </c>
    </row>
    <row r="3" spans="1:48" x14ac:dyDescent="0.3">
      <c r="A3" t="s">
        <v>274</v>
      </c>
      <c r="B3" t="s">
        <v>279</v>
      </c>
      <c r="C3" s="28">
        <v>1998</v>
      </c>
      <c r="D3" s="27">
        <v>20</v>
      </c>
      <c r="E3" t="s">
        <v>154</v>
      </c>
      <c r="F3" s="27" t="s">
        <v>28</v>
      </c>
      <c r="G3" t="s">
        <v>243</v>
      </c>
      <c r="H3" s="9">
        <f t="shared" ref="H3:H18" si="0">R3+AA3+AD3+AP3</f>
        <v>1</v>
      </c>
      <c r="I3" s="9">
        <f t="shared" ref="I3:I18" si="1">U3+X3+AG3+AJ3+AM3+AS3+AV3</f>
        <v>0</v>
      </c>
      <c r="J3" s="27" t="str">
        <f t="shared" ref="J3:J18" si="2">IF(AND(H3&gt;0,I3&gt;0),"Ja","Nein")</f>
        <v>Nein</v>
      </c>
      <c r="K3" s="3">
        <f>MAX(Q3,Z3,AC3,AO3)+LARGE((Q3,Z3,AC3,AO3),2)+MAX(T3,W3,AF3,AI3,AL3,AR3,AU3)+LARGE((T3,W3,AF3,AI3,AL3,AR3,AU3),2)</f>
        <v>152.59</v>
      </c>
      <c r="L3" s="26">
        <f>IF($F3="M",VLOOKUP($C3,Kader_M[],4,1),VLOOKUP($C3,Kader_W[],4,1))</f>
        <v>35.200000000000003</v>
      </c>
      <c r="M3" s="26">
        <f>IF($F3="M",VLOOKUP($C3,Kader_M[],5,1),VLOOKUP($C3,Kader_W[],5,1))</f>
        <v>44.7</v>
      </c>
      <c r="N3" s="26">
        <f>IF($F3="M",VLOOKUP($C3,Kader_M[],6,1),VLOOKUP($C3,Kader_W[],6,1))</f>
        <v>32.200000000000003</v>
      </c>
      <c r="O3" s="26">
        <f>IF($F3="M",VLOOKUP($C3,Kader_M[],7,1),VLOOKUP($C3,Kader_W[],7,1))</f>
        <v>55</v>
      </c>
      <c r="P3" s="12">
        <v>35.379999999999995</v>
      </c>
      <c r="Q3" s="12">
        <v>44.88</v>
      </c>
      <c r="R3" s="18">
        <f t="shared" ref="R3:R18" si="3">IF(OR(P3&lt;$L3,Q3&lt;$M3),0,1)</f>
        <v>1</v>
      </c>
      <c r="S3" s="12">
        <v>29.84</v>
      </c>
      <c r="T3" s="12">
        <v>52.54</v>
      </c>
      <c r="U3" s="18">
        <f t="shared" ref="U3:U18" si="4">IF(OR(S3&lt;$N3,T3&lt;$O3),0,1)</f>
        <v>0</v>
      </c>
      <c r="V3" s="12">
        <v>31.169999999999998</v>
      </c>
      <c r="W3" s="12">
        <v>55.17</v>
      </c>
      <c r="X3" s="18">
        <f t="shared" ref="X3:X18" si="5">IF(OR(V3&lt;$N3,W3&lt;$O3),0,1)</f>
        <v>0</v>
      </c>
      <c r="Z3" s="14">
        <v>0</v>
      </c>
      <c r="AA3" s="19">
        <f t="shared" ref="AA3:AA18" si="6">IF(OR(Y3&lt;$L3,Z3&lt;$M3),0,1)</f>
        <v>0</v>
      </c>
      <c r="AD3" s="19">
        <f t="shared" ref="AD3:AD18" si="7">IF(OR(AB3&lt;$L3,AC3&lt;$M3),0,1)</f>
        <v>0</v>
      </c>
      <c r="AG3" s="19">
        <f t="shared" ref="AG3:AG18" si="8">IF(OR(AE3&lt;$N3,AF3&lt;$O3),0,1)</f>
        <v>0</v>
      </c>
      <c r="AJ3" s="19">
        <f t="shared" ref="AJ3:AJ18" si="9">IF(OR(AH3&lt;$N3,AI3&lt;$O3),0,1)</f>
        <v>0</v>
      </c>
      <c r="AM3" s="19">
        <f t="shared" ref="AM3:AM18" si="10">IF(OR(AK3&lt;$N3,AL3&lt;$O3),0,1)</f>
        <v>0</v>
      </c>
      <c r="AP3" s="20">
        <f t="shared" ref="AP3:AP18" si="11">IF(OR(AN3&lt;$L3,AO3&lt;$M3),0,1)</f>
        <v>0</v>
      </c>
      <c r="AS3" s="20">
        <f t="shared" ref="AS3:AS18" si="12">IF(OR(AQ3&lt;$N3,AR3&lt;$O3),0,1)</f>
        <v>0</v>
      </c>
      <c r="AV3" s="20">
        <f t="shared" ref="AV3:AV18" si="13">IF(OR(AT3&lt;$N3,AU3&lt;$O3),0,1)</f>
        <v>0</v>
      </c>
    </row>
    <row r="4" spans="1:48" x14ac:dyDescent="0.3">
      <c r="A4" t="s">
        <v>75</v>
      </c>
      <c r="B4" t="s">
        <v>74</v>
      </c>
      <c r="C4" s="11">
        <v>2001</v>
      </c>
      <c r="D4" s="27">
        <v>17</v>
      </c>
      <c r="E4" t="s">
        <v>153</v>
      </c>
      <c r="F4" s="27" t="s">
        <v>28</v>
      </c>
      <c r="G4" t="s">
        <v>194</v>
      </c>
      <c r="H4" s="9">
        <f t="shared" si="0"/>
        <v>0</v>
      </c>
      <c r="I4" s="9">
        <f t="shared" si="1"/>
        <v>1</v>
      </c>
      <c r="J4" s="27" t="str">
        <f t="shared" si="2"/>
        <v>Nein</v>
      </c>
      <c r="K4" s="3">
        <f>MAX(Q4,Z4,AC4,AO4)+LARGE((Q4,Z4,AC4,AO4),2)+MAX(T4,W4,AF4,AI4,AL4,AR4,AU4)+LARGE((T4,W4,AF4,AI4,AL4,AR4,AU4),2)</f>
        <v>146.96</v>
      </c>
      <c r="L4" s="26">
        <f>IF($F4="M",VLOOKUP($C4,Kader_M[],4,1),VLOOKUP($C4,Kader_W[],4,1))</f>
        <v>34</v>
      </c>
      <c r="M4" s="26">
        <f>IF($F4="M",VLOOKUP($C4,Kader_M[],5,1),VLOOKUP($C4,Kader_W[],5,1))</f>
        <v>43.5</v>
      </c>
      <c r="N4" s="26">
        <f>IF($F4="M",VLOOKUP($C4,Kader_M[],6,1),VLOOKUP($C4,Kader_W[],6,1))</f>
        <v>31.4</v>
      </c>
      <c r="O4" s="26">
        <f>IF($F4="M",VLOOKUP($C4,Kader_M[],7,1),VLOOKUP($C4,Kader_W[],7,1))</f>
        <v>51.2</v>
      </c>
      <c r="P4" s="12">
        <v>33.72</v>
      </c>
      <c r="Q4" s="12">
        <v>43.22</v>
      </c>
      <c r="R4" s="18">
        <f t="shared" si="3"/>
        <v>0</v>
      </c>
      <c r="S4" s="12">
        <v>31.65</v>
      </c>
      <c r="T4" s="12">
        <v>52.15</v>
      </c>
      <c r="U4" s="18">
        <f t="shared" si="4"/>
        <v>1</v>
      </c>
      <c r="V4" s="12">
        <v>30.39</v>
      </c>
      <c r="W4" s="12">
        <v>51.59</v>
      </c>
      <c r="X4" s="18">
        <f t="shared" si="5"/>
        <v>0</v>
      </c>
      <c r="Z4" s="14">
        <v>0</v>
      </c>
      <c r="AA4" s="19">
        <f t="shared" si="6"/>
        <v>0</v>
      </c>
      <c r="AD4" s="19">
        <f t="shared" si="7"/>
        <v>0</v>
      </c>
      <c r="AG4" s="19">
        <f t="shared" si="8"/>
        <v>0</v>
      </c>
      <c r="AJ4" s="19">
        <f t="shared" si="9"/>
        <v>0</v>
      </c>
      <c r="AM4" s="19">
        <f t="shared" si="10"/>
        <v>0</v>
      </c>
      <c r="AP4" s="20">
        <f t="shared" si="11"/>
        <v>0</v>
      </c>
      <c r="AS4" s="20">
        <f t="shared" si="12"/>
        <v>0</v>
      </c>
      <c r="AV4" s="20">
        <f t="shared" si="13"/>
        <v>0</v>
      </c>
    </row>
    <row r="5" spans="1:48" x14ac:dyDescent="0.3">
      <c r="A5" t="s">
        <v>273</v>
      </c>
      <c r="B5" t="s">
        <v>278</v>
      </c>
      <c r="C5" s="28">
        <v>1999</v>
      </c>
      <c r="D5" s="27">
        <v>19</v>
      </c>
      <c r="E5" t="s">
        <v>153</v>
      </c>
      <c r="F5" s="27" t="s">
        <v>28</v>
      </c>
      <c r="G5" t="s">
        <v>244</v>
      </c>
      <c r="H5" s="9">
        <f t="shared" si="0"/>
        <v>0</v>
      </c>
      <c r="I5" s="9">
        <f t="shared" si="1"/>
        <v>0</v>
      </c>
      <c r="J5" s="27" t="str">
        <f t="shared" si="2"/>
        <v>Nein</v>
      </c>
      <c r="K5" s="3">
        <f>MAX(Q5,Z5,AC5,AO5)+LARGE((Q5,Z5,AC5,AO5),2)+MAX(T5,W5,AF5,AI5,AL5,AR5,AU5)+LARGE((T5,W5,AF5,AI5,AL5,AR5,AU5),2)</f>
        <v>146.32499999999999</v>
      </c>
      <c r="L5" s="26">
        <f>IF($F5="M",VLOOKUP($C5,Kader_M[],4,1),VLOOKUP($C5,Kader_W[],4,1))</f>
        <v>34.799999999999997</v>
      </c>
      <c r="M5" s="26">
        <f>IF($F5="M",VLOOKUP($C5,Kader_M[],5,1),VLOOKUP($C5,Kader_W[],5,1))</f>
        <v>44.3</v>
      </c>
      <c r="N5" s="26">
        <f>IF($F5="M",VLOOKUP($C5,Kader_M[],6,1),VLOOKUP($C5,Kader_W[],6,1))</f>
        <v>31.8</v>
      </c>
      <c r="O5" s="26">
        <f>IF($F5="M",VLOOKUP($C5,Kader_M[],7,1),VLOOKUP($C5,Kader_W[],7,1))</f>
        <v>53.6</v>
      </c>
      <c r="P5" s="12">
        <v>33.83</v>
      </c>
      <c r="Q5" s="12">
        <v>42.73</v>
      </c>
      <c r="R5" s="18">
        <f t="shared" si="3"/>
        <v>0</v>
      </c>
      <c r="S5" s="12">
        <v>34.004999999999995</v>
      </c>
      <c r="T5" s="12">
        <v>52.305</v>
      </c>
      <c r="U5" s="18">
        <f t="shared" si="4"/>
        <v>0</v>
      </c>
      <c r="V5" s="12">
        <v>33.19</v>
      </c>
      <c r="W5" s="12">
        <v>51.29</v>
      </c>
      <c r="X5" s="18">
        <f t="shared" si="5"/>
        <v>0</v>
      </c>
      <c r="Z5" s="14">
        <v>0</v>
      </c>
      <c r="AA5" s="19">
        <f t="shared" si="6"/>
        <v>0</v>
      </c>
      <c r="AD5" s="19">
        <f t="shared" si="7"/>
        <v>0</v>
      </c>
      <c r="AG5" s="19">
        <f t="shared" si="8"/>
        <v>0</v>
      </c>
      <c r="AJ5" s="19">
        <f t="shared" si="9"/>
        <v>0</v>
      </c>
      <c r="AM5" s="19">
        <f t="shared" si="10"/>
        <v>0</v>
      </c>
      <c r="AP5" s="20">
        <f t="shared" si="11"/>
        <v>0</v>
      </c>
      <c r="AS5" s="20">
        <f t="shared" si="12"/>
        <v>0</v>
      </c>
      <c r="AV5" s="20">
        <f t="shared" si="13"/>
        <v>0</v>
      </c>
    </row>
    <row r="6" spans="1:48" x14ac:dyDescent="0.3">
      <c r="A6" t="s">
        <v>45</v>
      </c>
      <c r="B6" t="s">
        <v>99</v>
      </c>
      <c r="C6" s="11">
        <v>2000</v>
      </c>
      <c r="D6" s="27">
        <v>18</v>
      </c>
      <c r="E6" t="s">
        <v>157</v>
      </c>
      <c r="F6" s="27" t="s">
        <v>28</v>
      </c>
      <c r="G6" t="s">
        <v>206</v>
      </c>
      <c r="H6" s="9">
        <f t="shared" si="0"/>
        <v>1</v>
      </c>
      <c r="I6" s="9">
        <f t="shared" si="1"/>
        <v>0</v>
      </c>
      <c r="J6" s="27" t="str">
        <f t="shared" si="2"/>
        <v>Nein</v>
      </c>
      <c r="K6" s="3">
        <f>MAX(Q6,Z6,AC6,AO6)+LARGE((Q6,Z6,AC6,AO6),2)+MAX(T6,W6,AF6,AI6,AL6,AR6,AU6)+LARGE((T6,W6,AF6,AI6,AL6,AR6,AU6),2)</f>
        <v>135.035</v>
      </c>
      <c r="L6" s="26">
        <f>IF($F6="M",VLOOKUP($C6,Kader_M[],4,1),VLOOKUP($C6,Kader_W[],4,1))</f>
        <v>34.4</v>
      </c>
      <c r="M6" s="26">
        <f>IF($F6="M",VLOOKUP($C6,Kader_M[],5,1),VLOOKUP($C6,Kader_W[],5,1))</f>
        <v>43.9</v>
      </c>
      <c r="N6" s="26">
        <f>IF($F6="M",VLOOKUP($C6,Kader_M[],6,1),VLOOKUP($C6,Kader_W[],6,1))</f>
        <v>31.6</v>
      </c>
      <c r="O6" s="26">
        <f>IF($F6="M",VLOOKUP($C6,Kader_M[],7,1),VLOOKUP($C6,Kader_W[],7,1))</f>
        <v>52.4</v>
      </c>
      <c r="P6" s="12">
        <v>35.385000000000005</v>
      </c>
      <c r="Q6" s="12">
        <v>44.784999999999997</v>
      </c>
      <c r="R6" s="18">
        <f t="shared" si="3"/>
        <v>1</v>
      </c>
      <c r="S6" s="12">
        <v>31.395</v>
      </c>
      <c r="T6" s="12">
        <v>55.994999999999997</v>
      </c>
      <c r="U6" s="18">
        <f t="shared" si="4"/>
        <v>0</v>
      </c>
      <c r="V6" s="12">
        <v>19.655000000000001</v>
      </c>
      <c r="W6" s="12">
        <v>34.255000000000003</v>
      </c>
      <c r="X6" s="18">
        <f t="shared" si="5"/>
        <v>0</v>
      </c>
      <c r="Z6" s="14">
        <v>0</v>
      </c>
      <c r="AA6" s="19">
        <f t="shared" si="6"/>
        <v>0</v>
      </c>
      <c r="AD6" s="19">
        <f t="shared" si="7"/>
        <v>0</v>
      </c>
      <c r="AG6" s="19">
        <f t="shared" si="8"/>
        <v>0</v>
      </c>
      <c r="AJ6" s="19">
        <f t="shared" si="9"/>
        <v>0</v>
      </c>
      <c r="AM6" s="19">
        <f t="shared" si="10"/>
        <v>0</v>
      </c>
      <c r="AP6" s="20">
        <f t="shared" si="11"/>
        <v>0</v>
      </c>
      <c r="AS6" s="20">
        <f t="shared" si="12"/>
        <v>0</v>
      </c>
      <c r="AV6" s="20">
        <f t="shared" si="13"/>
        <v>0</v>
      </c>
    </row>
    <row r="7" spans="1:48" x14ac:dyDescent="0.3">
      <c r="A7" t="s">
        <v>113</v>
      </c>
      <c r="B7" t="s">
        <v>112</v>
      </c>
      <c r="C7" s="11">
        <v>1998</v>
      </c>
      <c r="D7" s="27">
        <v>20</v>
      </c>
      <c r="E7" t="s">
        <v>157</v>
      </c>
      <c r="F7" s="27" t="s">
        <v>28</v>
      </c>
      <c r="G7" t="s">
        <v>213</v>
      </c>
      <c r="H7" s="9">
        <f t="shared" si="0"/>
        <v>0</v>
      </c>
      <c r="I7" s="9">
        <f t="shared" si="1"/>
        <v>0</v>
      </c>
      <c r="J7" s="27" t="str">
        <f t="shared" si="2"/>
        <v>Nein</v>
      </c>
      <c r="K7" s="3">
        <f>MAX(Q7,Z7,AC7,AO7)+LARGE((Q7,Z7,AC7,AO7),2)+MAX(T7,W7,AF7,AI7,AL7,AR7,AU7)+LARGE((T7,W7,AF7,AI7,AL7,AR7,AU7),2)</f>
        <v>104.19</v>
      </c>
      <c r="L7" s="26">
        <f>IF($F7="M",VLOOKUP($C7,Kader_M[],4,1),VLOOKUP($C7,Kader_W[],4,1))</f>
        <v>35.200000000000003</v>
      </c>
      <c r="M7" s="26">
        <f>IF($F7="M",VLOOKUP($C7,Kader_M[],5,1),VLOOKUP($C7,Kader_W[],5,1))</f>
        <v>44.7</v>
      </c>
      <c r="N7" s="26">
        <f>IF($F7="M",VLOOKUP($C7,Kader_M[],6,1),VLOOKUP($C7,Kader_W[],6,1))</f>
        <v>32.200000000000003</v>
      </c>
      <c r="O7" s="26">
        <f>IF($F7="M",VLOOKUP($C7,Kader_M[],7,1),VLOOKUP($C7,Kader_W[],7,1))</f>
        <v>55</v>
      </c>
      <c r="P7" s="12">
        <v>34.51</v>
      </c>
      <c r="Q7" s="12">
        <v>43.81</v>
      </c>
      <c r="R7" s="18">
        <f t="shared" si="3"/>
        <v>0</v>
      </c>
      <c r="S7" s="12">
        <v>30.39</v>
      </c>
      <c r="T7" s="12">
        <v>54.19</v>
      </c>
      <c r="U7" s="18">
        <f t="shared" si="4"/>
        <v>0</v>
      </c>
      <c r="V7" s="12">
        <v>3.39</v>
      </c>
      <c r="W7" s="12">
        <v>6.19</v>
      </c>
      <c r="X7" s="18">
        <f t="shared" si="5"/>
        <v>0</v>
      </c>
      <c r="Z7" s="14">
        <v>0</v>
      </c>
      <c r="AA7" s="19">
        <f t="shared" si="6"/>
        <v>0</v>
      </c>
      <c r="AD7" s="19">
        <f t="shared" si="7"/>
        <v>0</v>
      </c>
      <c r="AG7" s="19">
        <f t="shared" si="8"/>
        <v>0</v>
      </c>
      <c r="AJ7" s="19">
        <f t="shared" si="9"/>
        <v>0</v>
      </c>
      <c r="AM7" s="19">
        <f t="shared" si="10"/>
        <v>0</v>
      </c>
      <c r="AP7" s="20">
        <f t="shared" si="11"/>
        <v>0</v>
      </c>
      <c r="AS7" s="20">
        <f t="shared" si="12"/>
        <v>0</v>
      </c>
      <c r="AV7" s="20">
        <f t="shared" si="13"/>
        <v>0</v>
      </c>
    </row>
    <row r="8" spans="1:48" x14ac:dyDescent="0.3">
      <c r="A8" t="s">
        <v>266</v>
      </c>
      <c r="B8" t="s">
        <v>267</v>
      </c>
      <c r="C8" s="27">
        <v>1997</v>
      </c>
      <c r="D8" s="27">
        <v>21</v>
      </c>
      <c r="E8" t="s">
        <v>150</v>
      </c>
      <c r="F8" s="27" t="s">
        <v>28</v>
      </c>
      <c r="G8" t="s">
        <v>250</v>
      </c>
      <c r="H8" s="9">
        <f t="shared" si="0"/>
        <v>0</v>
      </c>
      <c r="I8" s="9">
        <f t="shared" si="1"/>
        <v>0</v>
      </c>
      <c r="J8" s="27" t="str">
        <f t="shared" si="2"/>
        <v>Nein</v>
      </c>
      <c r="K8" s="3">
        <f>MAX(Q8,Z8,AC8,AO8)+LARGE((Q8,Z8,AC8,AO8),2)+MAX(T8,W8,AF8,AI8,AL8,AR8,AU8)+LARGE((T8,W8,AF8,AI8,AL8,AR8,AU8),2)</f>
        <v>98.59</v>
      </c>
      <c r="L8" s="26">
        <f>IF($F8="M",VLOOKUP($C8,Kader_M[],4,1),VLOOKUP($C8,Kader_W[],4,1))</f>
        <v>35.6</v>
      </c>
      <c r="M8" s="26">
        <f>IF($F8="M",VLOOKUP($C8,Kader_M[],5,1),VLOOKUP($C8,Kader_W[],5,1))</f>
        <v>45.1</v>
      </c>
      <c r="N8" s="26">
        <f>IF($F8="M",VLOOKUP($C8,Kader_M[],6,1),VLOOKUP($C8,Kader_W[],6,1))</f>
        <v>32.4</v>
      </c>
      <c r="O8" s="26">
        <f>IF($F8="M",VLOOKUP($C8,Kader_M[],7,1),VLOOKUP($C8,Kader_W[],7,1))</f>
        <v>56.2</v>
      </c>
      <c r="P8" s="12">
        <v>35.364999999999995</v>
      </c>
      <c r="Q8" s="12">
        <v>44.965000000000003</v>
      </c>
      <c r="R8" s="18">
        <f t="shared" si="3"/>
        <v>0</v>
      </c>
      <c r="S8" s="12">
        <v>23.655000000000001</v>
      </c>
      <c r="T8" s="12">
        <v>41.954999999999998</v>
      </c>
      <c r="U8" s="18">
        <f t="shared" si="4"/>
        <v>0</v>
      </c>
      <c r="V8" s="12">
        <v>6.67</v>
      </c>
      <c r="W8" s="12">
        <v>11.67</v>
      </c>
      <c r="X8" s="18">
        <f t="shared" si="5"/>
        <v>0</v>
      </c>
      <c r="Z8" s="14">
        <v>0</v>
      </c>
      <c r="AA8" s="19">
        <f t="shared" si="6"/>
        <v>0</v>
      </c>
      <c r="AD8" s="19">
        <f t="shared" si="7"/>
        <v>0</v>
      </c>
      <c r="AG8" s="19">
        <f t="shared" si="8"/>
        <v>0</v>
      </c>
      <c r="AJ8" s="19">
        <f t="shared" si="9"/>
        <v>0</v>
      </c>
      <c r="AM8" s="19">
        <f t="shared" si="10"/>
        <v>0</v>
      </c>
      <c r="AP8" s="20">
        <f t="shared" si="11"/>
        <v>0</v>
      </c>
      <c r="AS8" s="20">
        <f t="shared" si="12"/>
        <v>0</v>
      </c>
      <c r="AV8" s="20">
        <f t="shared" si="13"/>
        <v>0</v>
      </c>
    </row>
    <row r="9" spans="1:48" x14ac:dyDescent="0.3">
      <c r="A9" t="s">
        <v>272</v>
      </c>
      <c r="B9" t="s">
        <v>277</v>
      </c>
      <c r="C9" s="28">
        <v>2000</v>
      </c>
      <c r="D9" s="27">
        <v>18</v>
      </c>
      <c r="E9" t="s">
        <v>158</v>
      </c>
      <c r="F9" s="27" t="s">
        <v>28</v>
      </c>
      <c r="G9" t="s">
        <v>253</v>
      </c>
      <c r="H9" s="9">
        <f t="shared" si="0"/>
        <v>0</v>
      </c>
      <c r="I9" s="9">
        <f t="shared" si="1"/>
        <v>0</v>
      </c>
      <c r="J9" s="27" t="str">
        <f t="shared" si="2"/>
        <v>Nein</v>
      </c>
      <c r="K9" s="3">
        <f>MAX(Q9,Z9,AC9,AO9)+LARGE((Q9,Z9,AC9,AO9),2)+MAX(T9,W9,AF9,AI9,AL9,AR9,AU9)+LARGE((T9,W9,AF9,AI9,AL9,AR9,AU9),2)</f>
        <v>90.805000000000007</v>
      </c>
      <c r="L9" s="26">
        <f>IF($F9="M",VLOOKUP($C9,Kader_M[],4,1),VLOOKUP($C9,Kader_W[],4,1))</f>
        <v>34.4</v>
      </c>
      <c r="M9" s="26">
        <f>IF($F9="M",VLOOKUP($C9,Kader_M[],5,1),VLOOKUP($C9,Kader_W[],5,1))</f>
        <v>43.9</v>
      </c>
      <c r="N9" s="26">
        <f>IF($F9="M",VLOOKUP($C9,Kader_M[],6,1),VLOOKUP($C9,Kader_W[],6,1))</f>
        <v>31.6</v>
      </c>
      <c r="O9" s="26">
        <f>IF($F9="M",VLOOKUP($C9,Kader_M[],7,1),VLOOKUP($C9,Kader_W[],7,1))</f>
        <v>52.4</v>
      </c>
      <c r="P9" s="12">
        <v>33.590000000000003</v>
      </c>
      <c r="Q9" s="12">
        <v>43.09</v>
      </c>
      <c r="R9" s="18">
        <f t="shared" si="3"/>
        <v>0</v>
      </c>
      <c r="S9" s="12">
        <v>31.015000000000001</v>
      </c>
      <c r="T9" s="12">
        <v>47.715000000000003</v>
      </c>
      <c r="U9" s="18">
        <f t="shared" si="4"/>
        <v>0</v>
      </c>
      <c r="W9" s="12">
        <v>0</v>
      </c>
      <c r="X9" s="18">
        <f t="shared" si="5"/>
        <v>0</v>
      </c>
      <c r="Z9" s="14">
        <v>0</v>
      </c>
      <c r="AA9" s="19">
        <f t="shared" si="6"/>
        <v>0</v>
      </c>
      <c r="AD9" s="19">
        <f t="shared" si="7"/>
        <v>0</v>
      </c>
      <c r="AG9" s="19">
        <f t="shared" si="8"/>
        <v>0</v>
      </c>
      <c r="AJ9" s="19">
        <f t="shared" si="9"/>
        <v>0</v>
      </c>
      <c r="AM9" s="19">
        <f t="shared" si="10"/>
        <v>0</v>
      </c>
      <c r="AP9" s="20">
        <f t="shared" si="11"/>
        <v>0</v>
      </c>
      <c r="AS9" s="20">
        <f t="shared" si="12"/>
        <v>0</v>
      </c>
      <c r="AV9" s="20">
        <f t="shared" si="13"/>
        <v>0</v>
      </c>
    </row>
    <row r="10" spans="1:48" x14ac:dyDescent="0.3">
      <c r="A10" t="s">
        <v>89</v>
      </c>
      <c r="B10" t="s">
        <v>88</v>
      </c>
      <c r="C10" s="11">
        <v>2001</v>
      </c>
      <c r="D10" s="27">
        <v>17</v>
      </c>
      <c r="E10" t="s">
        <v>169</v>
      </c>
      <c r="F10" s="27" t="s">
        <v>28</v>
      </c>
      <c r="G10" t="s">
        <v>201</v>
      </c>
      <c r="H10" s="9">
        <f t="shared" si="0"/>
        <v>0</v>
      </c>
      <c r="I10" s="9">
        <f t="shared" si="1"/>
        <v>0</v>
      </c>
      <c r="J10" s="27" t="str">
        <f t="shared" si="2"/>
        <v>Nein</v>
      </c>
      <c r="K10" s="3">
        <f>MAX(Q10,Z10,AC10,AO10)+LARGE((Q10,Z10,AC10,AO10),2)+MAX(T10,W10,AF10,AI10,AL10,AR10,AU10)+LARGE((T10,W10,AF10,AI10,AL10,AR10,AU10),2)</f>
        <v>88.334999999999994</v>
      </c>
      <c r="L10" s="26">
        <f>IF($F10="M",VLOOKUP($C10,Kader_M[],4,1),VLOOKUP($C10,Kader_W[],4,1))</f>
        <v>34</v>
      </c>
      <c r="M10" s="26">
        <f>IF($F10="M",VLOOKUP($C10,Kader_M[],5,1),VLOOKUP($C10,Kader_W[],5,1))</f>
        <v>43.5</v>
      </c>
      <c r="N10" s="26">
        <f>IF($F10="M",VLOOKUP($C10,Kader_M[],6,1),VLOOKUP($C10,Kader_W[],6,1))</f>
        <v>31.4</v>
      </c>
      <c r="O10" s="26">
        <f>IF($F10="M",VLOOKUP($C10,Kader_M[],7,1),VLOOKUP($C10,Kader_W[],7,1))</f>
        <v>51.2</v>
      </c>
      <c r="P10" s="12">
        <v>30.21</v>
      </c>
      <c r="Q10" s="12">
        <v>38.409999999999997</v>
      </c>
      <c r="R10" s="18">
        <f t="shared" si="3"/>
        <v>0</v>
      </c>
      <c r="S10" s="12">
        <v>32.524999999999999</v>
      </c>
      <c r="T10" s="12">
        <v>49.924999999999997</v>
      </c>
      <c r="U10" s="18">
        <f t="shared" si="4"/>
        <v>0</v>
      </c>
      <c r="W10" s="12">
        <v>0</v>
      </c>
      <c r="X10" s="18">
        <f t="shared" si="5"/>
        <v>0</v>
      </c>
      <c r="Z10" s="14">
        <v>0</v>
      </c>
      <c r="AA10" s="19">
        <f t="shared" si="6"/>
        <v>0</v>
      </c>
      <c r="AD10" s="19">
        <f t="shared" si="7"/>
        <v>0</v>
      </c>
      <c r="AG10" s="19">
        <f t="shared" si="8"/>
        <v>0</v>
      </c>
      <c r="AJ10" s="19">
        <f t="shared" si="9"/>
        <v>0</v>
      </c>
      <c r="AM10" s="19">
        <f t="shared" si="10"/>
        <v>0</v>
      </c>
      <c r="AP10" s="20">
        <f t="shared" si="11"/>
        <v>0</v>
      </c>
      <c r="AS10" s="20">
        <f t="shared" si="12"/>
        <v>0</v>
      </c>
      <c r="AV10" s="20">
        <f t="shared" si="13"/>
        <v>0</v>
      </c>
    </row>
    <row r="11" spans="1:48" x14ac:dyDescent="0.3">
      <c r="A11" t="s">
        <v>148</v>
      </c>
      <c r="B11" t="s">
        <v>147</v>
      </c>
      <c r="C11" s="11">
        <v>2001</v>
      </c>
      <c r="D11" s="27">
        <v>17</v>
      </c>
      <c r="E11" t="s">
        <v>157</v>
      </c>
      <c r="F11" s="27" t="s">
        <v>28</v>
      </c>
      <c r="G11" t="s">
        <v>231</v>
      </c>
      <c r="H11" s="9">
        <f t="shared" si="0"/>
        <v>0</v>
      </c>
      <c r="I11" s="9">
        <f t="shared" si="1"/>
        <v>0</v>
      </c>
      <c r="J11" s="27" t="str">
        <f t="shared" si="2"/>
        <v>Nein</v>
      </c>
      <c r="K11" s="3">
        <f>MAX(Q11,Z11,AC11,AO11)+LARGE((Q11,Z11,AC11,AO11),2)+MAX(T11,W11,AF11,AI11,AL11,AR11,AU11)+LARGE((T11,W11,AF11,AI11,AL11,AR11,AU11),2)</f>
        <v>74.240000000000009</v>
      </c>
      <c r="L11" s="26">
        <f>IF($F11="M",VLOOKUP($C11,Kader_M[],4,1),VLOOKUP($C11,Kader_W[],4,1))</f>
        <v>34</v>
      </c>
      <c r="M11" s="26">
        <f>IF($F11="M",VLOOKUP($C11,Kader_M[],5,1),VLOOKUP($C11,Kader_W[],5,1))</f>
        <v>43.5</v>
      </c>
      <c r="N11" s="26">
        <f>IF($F11="M",VLOOKUP($C11,Kader_M[],6,1),VLOOKUP($C11,Kader_W[],6,1))</f>
        <v>31.4</v>
      </c>
      <c r="O11" s="26">
        <f>IF($F11="M",VLOOKUP($C11,Kader_M[],7,1),VLOOKUP($C11,Kader_W[],7,1))</f>
        <v>51.2</v>
      </c>
      <c r="P11" s="12">
        <v>31.195</v>
      </c>
      <c r="Q11" s="12">
        <v>40.594999999999999</v>
      </c>
      <c r="R11" s="18">
        <f t="shared" si="3"/>
        <v>0</v>
      </c>
      <c r="S11" s="12">
        <v>18.945</v>
      </c>
      <c r="T11" s="12">
        <v>33.645000000000003</v>
      </c>
      <c r="U11" s="18">
        <f t="shared" si="4"/>
        <v>0</v>
      </c>
      <c r="W11" s="12">
        <v>0</v>
      </c>
      <c r="X11" s="18">
        <f t="shared" si="5"/>
        <v>0</v>
      </c>
      <c r="Z11" s="14">
        <v>0</v>
      </c>
      <c r="AA11" s="19">
        <f t="shared" si="6"/>
        <v>0</v>
      </c>
      <c r="AD11" s="19">
        <f t="shared" si="7"/>
        <v>0</v>
      </c>
      <c r="AG11" s="19">
        <f t="shared" si="8"/>
        <v>0</v>
      </c>
      <c r="AJ11" s="19">
        <f t="shared" si="9"/>
        <v>0</v>
      </c>
      <c r="AM11" s="19">
        <f t="shared" si="10"/>
        <v>0</v>
      </c>
      <c r="AP11" s="20">
        <f t="shared" si="11"/>
        <v>0</v>
      </c>
      <c r="AS11" s="20">
        <f t="shared" si="12"/>
        <v>0</v>
      </c>
      <c r="AV11" s="20">
        <f t="shared" si="13"/>
        <v>0</v>
      </c>
    </row>
    <row r="12" spans="1:48" x14ac:dyDescent="0.3">
      <c r="A12" t="s">
        <v>47</v>
      </c>
      <c r="B12" t="s">
        <v>46</v>
      </c>
      <c r="C12" s="27">
        <v>1997</v>
      </c>
      <c r="D12" s="27">
        <v>21</v>
      </c>
      <c r="E12" t="s">
        <v>157</v>
      </c>
      <c r="F12" s="27" t="s">
        <v>28</v>
      </c>
      <c r="G12" t="s">
        <v>180</v>
      </c>
      <c r="H12" s="9">
        <f t="shared" si="0"/>
        <v>0</v>
      </c>
      <c r="I12" s="9">
        <f t="shared" si="1"/>
        <v>0</v>
      </c>
      <c r="J12" s="27" t="str">
        <f t="shared" si="2"/>
        <v>Nein</v>
      </c>
      <c r="K12" s="3">
        <f>MAX(Q12,Z12,AC12,AO12)+LARGE((Q12,Z12,AC12,AO12),2)+MAX(T12,W12,AF12,AI12,AL12,AR12,AU12)+LARGE((T12,W12,AF12,AI12,AL12,AR12,AU12),2)</f>
        <v>71.814999999999998</v>
      </c>
      <c r="L12" s="26">
        <f>IF($F12="M",VLOOKUP($C12,Kader_M[],4,1),VLOOKUP($C12,Kader_W[],4,1))</f>
        <v>35.6</v>
      </c>
      <c r="M12" s="26">
        <f>IF($F12="M",VLOOKUP($C12,Kader_M[],5,1),VLOOKUP($C12,Kader_W[],5,1))</f>
        <v>45.1</v>
      </c>
      <c r="N12" s="26">
        <f>IF($F12="M",VLOOKUP($C12,Kader_M[],6,1),VLOOKUP($C12,Kader_W[],6,1))</f>
        <v>32.4</v>
      </c>
      <c r="O12" s="26">
        <f>IF($F12="M",VLOOKUP($C12,Kader_M[],7,1),VLOOKUP($C12,Kader_W[],7,1))</f>
        <v>56.2</v>
      </c>
      <c r="P12" s="12">
        <v>34.010000000000005</v>
      </c>
      <c r="Q12" s="12">
        <v>43.31</v>
      </c>
      <c r="R12" s="18">
        <f t="shared" si="3"/>
        <v>0</v>
      </c>
      <c r="S12" s="12">
        <v>16.505000000000003</v>
      </c>
      <c r="T12" s="12">
        <v>28.504999999999999</v>
      </c>
      <c r="U12" s="18">
        <f t="shared" si="4"/>
        <v>0</v>
      </c>
      <c r="W12" s="12">
        <v>0</v>
      </c>
      <c r="X12" s="18">
        <f t="shared" si="5"/>
        <v>0</v>
      </c>
      <c r="Z12" s="14">
        <v>0</v>
      </c>
      <c r="AA12" s="19">
        <f t="shared" si="6"/>
        <v>0</v>
      </c>
      <c r="AD12" s="19">
        <f t="shared" si="7"/>
        <v>0</v>
      </c>
      <c r="AG12" s="19">
        <f t="shared" si="8"/>
        <v>0</v>
      </c>
      <c r="AJ12" s="19">
        <f t="shared" si="9"/>
        <v>0</v>
      </c>
      <c r="AM12" s="19">
        <f t="shared" si="10"/>
        <v>0</v>
      </c>
      <c r="AP12" s="20">
        <f t="shared" si="11"/>
        <v>0</v>
      </c>
      <c r="AS12" s="20">
        <f t="shared" si="12"/>
        <v>0</v>
      </c>
      <c r="AV12" s="20">
        <f t="shared" si="13"/>
        <v>0</v>
      </c>
    </row>
    <row r="13" spans="1:48" x14ac:dyDescent="0.3">
      <c r="A13" t="s">
        <v>140</v>
      </c>
      <c r="B13" t="s">
        <v>139</v>
      </c>
      <c r="C13" s="27">
        <v>1997</v>
      </c>
      <c r="D13" s="27">
        <v>21</v>
      </c>
      <c r="E13" t="s">
        <v>154</v>
      </c>
      <c r="F13" s="27" t="s">
        <v>28</v>
      </c>
      <c r="G13" t="s">
        <v>227</v>
      </c>
      <c r="H13" s="9">
        <f t="shared" si="0"/>
        <v>1</v>
      </c>
      <c r="I13" s="9">
        <f t="shared" si="1"/>
        <v>0</v>
      </c>
      <c r="J13" s="27" t="str">
        <f t="shared" si="2"/>
        <v>Nein</v>
      </c>
      <c r="K13" s="3">
        <f>MAX(Q13,Z13,AC13,AO13)+LARGE((Q13,Z13,AC13,AO13),2)+MAX(T13,W13,AF13,AI13,AL13,AR13,AU13)+LARGE((T13,W13,AF13,AI13,AL13,AR13,AU13),2)</f>
        <v>63.25</v>
      </c>
      <c r="L13" s="26">
        <f>IF($F13="M",VLOOKUP($C13,Kader_M[],4,1),VLOOKUP($C13,Kader_W[],4,1))</f>
        <v>35.6</v>
      </c>
      <c r="M13" s="26">
        <f>IF($F13="M",VLOOKUP($C13,Kader_M[],5,1),VLOOKUP($C13,Kader_W[],5,1))</f>
        <v>45.1</v>
      </c>
      <c r="N13" s="26">
        <f>IF($F13="M",VLOOKUP($C13,Kader_M[],6,1),VLOOKUP($C13,Kader_W[],6,1))</f>
        <v>32.4</v>
      </c>
      <c r="O13" s="26">
        <f>IF($F13="M",VLOOKUP($C13,Kader_M[],7,1),VLOOKUP($C13,Kader_W[],7,1))</f>
        <v>56.2</v>
      </c>
      <c r="P13" s="12">
        <v>36.745000000000005</v>
      </c>
      <c r="Q13" s="12">
        <v>51.244999999999997</v>
      </c>
      <c r="R13" s="18">
        <f t="shared" si="3"/>
        <v>1</v>
      </c>
      <c r="S13" s="12">
        <v>6.8049999999999997</v>
      </c>
      <c r="T13" s="12">
        <v>12.005000000000001</v>
      </c>
      <c r="U13" s="18">
        <f t="shared" si="4"/>
        <v>0</v>
      </c>
      <c r="W13" s="12">
        <v>0</v>
      </c>
      <c r="X13" s="18">
        <f t="shared" si="5"/>
        <v>0</v>
      </c>
      <c r="Z13" s="14">
        <v>0</v>
      </c>
      <c r="AA13" s="19">
        <f t="shared" si="6"/>
        <v>0</v>
      </c>
      <c r="AD13" s="19">
        <f t="shared" si="7"/>
        <v>0</v>
      </c>
      <c r="AG13" s="19">
        <f t="shared" si="8"/>
        <v>0</v>
      </c>
      <c r="AJ13" s="19">
        <f t="shared" si="9"/>
        <v>0</v>
      </c>
      <c r="AM13" s="19">
        <f t="shared" si="10"/>
        <v>0</v>
      </c>
      <c r="AP13" s="20">
        <f t="shared" si="11"/>
        <v>0</v>
      </c>
      <c r="AS13" s="20">
        <f t="shared" si="12"/>
        <v>0</v>
      </c>
      <c r="AV13" s="20">
        <f t="shared" si="13"/>
        <v>0</v>
      </c>
    </row>
    <row r="14" spans="1:48" x14ac:dyDescent="0.3">
      <c r="A14" t="s">
        <v>107</v>
      </c>
      <c r="B14" t="s">
        <v>106</v>
      </c>
      <c r="C14" s="11">
        <v>2000</v>
      </c>
      <c r="D14" s="27">
        <v>18</v>
      </c>
      <c r="E14" t="s">
        <v>152</v>
      </c>
      <c r="F14" s="27" t="s">
        <v>28</v>
      </c>
      <c r="G14" t="s">
        <v>210</v>
      </c>
      <c r="H14" s="9">
        <f t="shared" si="0"/>
        <v>1</v>
      </c>
      <c r="I14" s="9">
        <f t="shared" si="1"/>
        <v>0</v>
      </c>
      <c r="J14" s="27" t="str">
        <f t="shared" si="2"/>
        <v>Nein</v>
      </c>
      <c r="K14" s="3">
        <f>MAX(Q14,Z14,AC14,AO14)+LARGE((Q14,Z14,AC14,AO14),2)+MAX(T14,W14,AF14,AI14,AL14,AR14,AU14)+LARGE((T14,W14,AF14,AI14,AL14,AR14,AU14),2)</f>
        <v>51.53</v>
      </c>
      <c r="L14" s="26">
        <f>IF($F14="M",VLOOKUP($C14,Kader_M[],4,1),VLOOKUP($C14,Kader_W[],4,1))</f>
        <v>34.4</v>
      </c>
      <c r="M14" s="26">
        <f>IF($F14="M",VLOOKUP($C14,Kader_M[],5,1),VLOOKUP($C14,Kader_W[],5,1))</f>
        <v>43.9</v>
      </c>
      <c r="N14" s="26">
        <f>IF($F14="M",VLOOKUP($C14,Kader_M[],6,1),VLOOKUP($C14,Kader_W[],6,1))</f>
        <v>31.6</v>
      </c>
      <c r="O14" s="26">
        <f>IF($F14="M",VLOOKUP($C14,Kader_M[],7,1),VLOOKUP($C14,Kader_W[],7,1))</f>
        <v>52.4</v>
      </c>
      <c r="P14" s="12">
        <v>36.064999999999998</v>
      </c>
      <c r="Q14" s="12">
        <v>45.265000000000001</v>
      </c>
      <c r="R14" s="18">
        <f t="shared" si="3"/>
        <v>1</v>
      </c>
      <c r="S14" s="12">
        <v>3.4649999999999999</v>
      </c>
      <c r="T14" s="12">
        <v>6.2649999999999997</v>
      </c>
      <c r="U14" s="18">
        <f t="shared" si="4"/>
        <v>0</v>
      </c>
      <c r="W14" s="12">
        <v>0</v>
      </c>
      <c r="X14" s="18">
        <f t="shared" si="5"/>
        <v>0</v>
      </c>
      <c r="Z14" s="14">
        <v>0</v>
      </c>
      <c r="AA14" s="19">
        <f t="shared" si="6"/>
        <v>0</v>
      </c>
      <c r="AD14" s="19">
        <f t="shared" si="7"/>
        <v>0</v>
      </c>
      <c r="AG14" s="19">
        <f t="shared" si="8"/>
        <v>0</v>
      </c>
      <c r="AJ14" s="19">
        <f t="shared" si="9"/>
        <v>0</v>
      </c>
      <c r="AM14" s="19">
        <f t="shared" si="10"/>
        <v>0</v>
      </c>
      <c r="AP14" s="20">
        <f t="shared" si="11"/>
        <v>0</v>
      </c>
      <c r="AS14" s="20">
        <f t="shared" si="12"/>
        <v>0</v>
      </c>
      <c r="AV14" s="20">
        <f t="shared" si="13"/>
        <v>0</v>
      </c>
    </row>
    <row r="15" spans="1:48" x14ac:dyDescent="0.3">
      <c r="A15" t="s">
        <v>49</v>
      </c>
      <c r="B15" t="s">
        <v>48</v>
      </c>
      <c r="C15" s="11">
        <v>1998</v>
      </c>
      <c r="D15" s="27">
        <v>20</v>
      </c>
      <c r="E15" t="s">
        <v>157</v>
      </c>
      <c r="F15" s="27" t="s">
        <v>28</v>
      </c>
      <c r="G15" t="s">
        <v>181</v>
      </c>
      <c r="H15" s="9">
        <f t="shared" si="0"/>
        <v>1</v>
      </c>
      <c r="I15" s="9">
        <f t="shared" si="1"/>
        <v>0</v>
      </c>
      <c r="J15" s="27" t="str">
        <f t="shared" si="2"/>
        <v>Nein</v>
      </c>
      <c r="K15" s="3">
        <f>MAX(Q15,Z15,AC15,AO15)+LARGE((Q15,Z15,AC15,AO15),2)+MAX(T15,W15,AF15,AI15,AL15,AR15,AU15)+LARGE((T15,W15,AF15,AI15,AL15,AR15,AU15),2)</f>
        <v>51.25</v>
      </c>
      <c r="L15" s="26">
        <f>IF($F15="M",VLOOKUP($C15,Kader_M[],4,1),VLOOKUP($C15,Kader_W[],4,1))</f>
        <v>35.200000000000003</v>
      </c>
      <c r="M15" s="26">
        <f>IF($F15="M",VLOOKUP($C15,Kader_M[],5,1),VLOOKUP($C15,Kader_W[],5,1))</f>
        <v>44.7</v>
      </c>
      <c r="N15" s="26">
        <f>IF($F15="M",VLOOKUP($C15,Kader_M[],6,1),VLOOKUP($C15,Kader_W[],6,1))</f>
        <v>32.200000000000003</v>
      </c>
      <c r="O15" s="26">
        <f>IF($F15="M",VLOOKUP($C15,Kader_M[],7,1),VLOOKUP($C15,Kader_W[],7,1))</f>
        <v>55</v>
      </c>
      <c r="P15" s="12">
        <v>35.54</v>
      </c>
      <c r="Q15" s="12">
        <v>45.04</v>
      </c>
      <c r="R15" s="18">
        <f t="shared" si="3"/>
        <v>1</v>
      </c>
      <c r="S15" s="12">
        <v>3.41</v>
      </c>
      <c r="T15" s="12">
        <v>6.21</v>
      </c>
      <c r="U15" s="18">
        <f t="shared" si="4"/>
        <v>0</v>
      </c>
      <c r="W15" s="12">
        <v>0</v>
      </c>
      <c r="X15" s="18">
        <f t="shared" si="5"/>
        <v>0</v>
      </c>
      <c r="Z15" s="14">
        <v>0</v>
      </c>
      <c r="AA15" s="19">
        <f t="shared" si="6"/>
        <v>0</v>
      </c>
      <c r="AD15" s="19">
        <f t="shared" si="7"/>
        <v>0</v>
      </c>
      <c r="AG15" s="19">
        <f t="shared" si="8"/>
        <v>0</v>
      </c>
      <c r="AJ15" s="19">
        <f t="shared" si="9"/>
        <v>0</v>
      </c>
      <c r="AM15" s="19">
        <f t="shared" si="10"/>
        <v>0</v>
      </c>
      <c r="AP15" s="20">
        <f t="shared" si="11"/>
        <v>0</v>
      </c>
      <c r="AS15" s="20">
        <f t="shared" si="12"/>
        <v>0</v>
      </c>
      <c r="AV15" s="20">
        <f t="shared" si="13"/>
        <v>0</v>
      </c>
    </row>
    <row r="16" spans="1:48" x14ac:dyDescent="0.3">
      <c r="A16" t="s">
        <v>136</v>
      </c>
      <c r="B16" t="s">
        <v>135</v>
      </c>
      <c r="C16" s="27">
        <v>1997</v>
      </c>
      <c r="D16" s="27">
        <v>21</v>
      </c>
      <c r="E16" t="s">
        <v>154</v>
      </c>
      <c r="F16" s="27" t="s">
        <v>28</v>
      </c>
      <c r="G16" t="s">
        <v>225</v>
      </c>
      <c r="H16" s="9">
        <f t="shared" si="0"/>
        <v>0</v>
      </c>
      <c r="I16" s="9">
        <f t="shared" si="1"/>
        <v>0</v>
      </c>
      <c r="J16" s="27" t="str">
        <f t="shared" si="2"/>
        <v>Nein</v>
      </c>
      <c r="K16" s="3">
        <f>MAX(Q16,Z16,AC16,AO16)+LARGE((Q16,Z16,AC16,AO16),2)+MAX(T16,W16,AF16,AI16,AL16,AR16,AU16)+LARGE((T16,W16,AF16,AI16,AL16,AR16,AU16),2)</f>
        <v>32.325000000000003</v>
      </c>
      <c r="L16" s="26">
        <f>IF($F16="M",VLOOKUP($C16,Kader_M[],4,1),VLOOKUP($C16,Kader_W[],4,1))</f>
        <v>35.6</v>
      </c>
      <c r="M16" s="26">
        <f>IF($F16="M",VLOOKUP($C16,Kader_M[],5,1),VLOOKUP($C16,Kader_W[],5,1))</f>
        <v>45.1</v>
      </c>
      <c r="N16" s="26">
        <f>IF($F16="M",VLOOKUP($C16,Kader_M[],6,1),VLOOKUP($C16,Kader_W[],6,1))</f>
        <v>32.4</v>
      </c>
      <c r="O16" s="26">
        <f>IF($F16="M",VLOOKUP($C16,Kader_M[],7,1),VLOOKUP($C16,Kader_W[],7,1))</f>
        <v>56.2</v>
      </c>
      <c r="P16" s="12">
        <v>7.625</v>
      </c>
      <c r="Q16" s="12">
        <v>9.625</v>
      </c>
      <c r="R16" s="18">
        <f t="shared" si="3"/>
        <v>0</v>
      </c>
      <c r="S16" s="12">
        <v>13.100000000000001</v>
      </c>
      <c r="T16" s="12">
        <v>22.7</v>
      </c>
      <c r="U16" s="18">
        <f t="shared" si="4"/>
        <v>0</v>
      </c>
      <c r="W16" s="12">
        <v>0</v>
      </c>
      <c r="X16" s="18">
        <f t="shared" si="5"/>
        <v>0</v>
      </c>
      <c r="Z16" s="14">
        <v>0</v>
      </c>
      <c r="AA16" s="19">
        <f t="shared" si="6"/>
        <v>0</v>
      </c>
      <c r="AD16" s="19">
        <f t="shared" si="7"/>
        <v>0</v>
      </c>
      <c r="AG16" s="19">
        <f t="shared" si="8"/>
        <v>0</v>
      </c>
      <c r="AJ16" s="19">
        <f t="shared" si="9"/>
        <v>0</v>
      </c>
      <c r="AM16" s="19">
        <f t="shared" si="10"/>
        <v>0</v>
      </c>
      <c r="AP16" s="20">
        <f t="shared" si="11"/>
        <v>0</v>
      </c>
      <c r="AS16" s="20">
        <f t="shared" si="12"/>
        <v>0</v>
      </c>
      <c r="AV16" s="20">
        <f t="shared" si="13"/>
        <v>0</v>
      </c>
    </row>
    <row r="17" spans="1:48" x14ac:dyDescent="0.3">
      <c r="A17" t="s">
        <v>51</v>
      </c>
      <c r="B17" t="s">
        <v>50</v>
      </c>
      <c r="C17" s="11">
        <v>2001</v>
      </c>
      <c r="D17" s="27">
        <v>17</v>
      </c>
      <c r="E17" t="s">
        <v>153</v>
      </c>
      <c r="F17" s="27" t="s">
        <v>28</v>
      </c>
      <c r="G17" t="s">
        <v>182</v>
      </c>
      <c r="H17" s="9">
        <f t="shared" si="0"/>
        <v>0</v>
      </c>
      <c r="I17" s="9">
        <f t="shared" si="1"/>
        <v>0</v>
      </c>
      <c r="J17" s="27" t="str">
        <f t="shared" si="2"/>
        <v>Nein</v>
      </c>
      <c r="K17" s="3">
        <f>MAX(Q17,Z17,AC17,AO17)+LARGE((Q17,Z17,AC17,AO17),2)+MAX(T17,W17,AF17,AI17,AL17,AR17,AU17)+LARGE((T17,W17,AF17,AI17,AL17,AR17,AU17),2)</f>
        <v>0</v>
      </c>
      <c r="L17" s="26">
        <f>IF($F17="M",VLOOKUP($C17,Kader_M[],4,1),VLOOKUP($C17,Kader_W[],4,1))</f>
        <v>34</v>
      </c>
      <c r="M17" s="26">
        <f>IF($F17="M",VLOOKUP($C17,Kader_M[],5,1),VLOOKUP($C17,Kader_W[],5,1))</f>
        <v>43.5</v>
      </c>
      <c r="N17" s="26">
        <f>IF($F17="M",VLOOKUP($C17,Kader_M[],6,1),VLOOKUP($C17,Kader_W[],6,1))</f>
        <v>31.4</v>
      </c>
      <c r="O17" s="26">
        <f>IF($F17="M",VLOOKUP($C17,Kader_M[],7,1),VLOOKUP($C17,Kader_W[],7,1))</f>
        <v>51.2</v>
      </c>
      <c r="Q17" s="12">
        <v>0</v>
      </c>
      <c r="R17" s="18">
        <f t="shared" si="3"/>
        <v>0</v>
      </c>
      <c r="T17" s="12">
        <v>0</v>
      </c>
      <c r="U17" s="18">
        <f t="shared" si="4"/>
        <v>0</v>
      </c>
      <c r="W17" s="12">
        <v>0</v>
      </c>
      <c r="X17" s="18">
        <f t="shared" si="5"/>
        <v>0</v>
      </c>
      <c r="Z17" s="14">
        <v>0</v>
      </c>
      <c r="AA17" s="19">
        <f t="shared" si="6"/>
        <v>0</v>
      </c>
      <c r="AD17" s="19">
        <f t="shared" si="7"/>
        <v>0</v>
      </c>
      <c r="AG17" s="19">
        <f t="shared" si="8"/>
        <v>0</v>
      </c>
      <c r="AJ17" s="19">
        <f t="shared" si="9"/>
        <v>0</v>
      </c>
      <c r="AM17" s="19">
        <f t="shared" si="10"/>
        <v>0</v>
      </c>
      <c r="AP17" s="20">
        <f t="shared" si="11"/>
        <v>0</v>
      </c>
      <c r="AS17" s="20">
        <f t="shared" si="12"/>
        <v>0</v>
      </c>
      <c r="AV17" s="20">
        <f t="shared" si="13"/>
        <v>0</v>
      </c>
    </row>
    <row r="18" spans="1:48" x14ac:dyDescent="0.3">
      <c r="A18" t="s">
        <v>149</v>
      </c>
      <c r="B18" t="s">
        <v>78</v>
      </c>
      <c r="C18" s="11">
        <v>2000</v>
      </c>
      <c r="D18" s="27">
        <v>18</v>
      </c>
      <c r="E18" t="s">
        <v>162</v>
      </c>
      <c r="F18" s="27" t="s">
        <v>28</v>
      </c>
      <c r="G18" t="s">
        <v>196</v>
      </c>
      <c r="H18" s="9">
        <f t="shared" si="0"/>
        <v>0</v>
      </c>
      <c r="I18" s="9">
        <f t="shared" si="1"/>
        <v>0</v>
      </c>
      <c r="J18" s="27" t="str">
        <f t="shared" si="2"/>
        <v>Nein</v>
      </c>
      <c r="K18" s="3">
        <f>MAX(Q18,Z18,AC18,AO18)+LARGE((Q18,Z18,AC18,AO18),2)+MAX(T18,W18,AF18,AI18,AL18,AR18,AU18)+LARGE((T18,W18,AF18,AI18,AL18,AR18,AU18),2)</f>
        <v>0</v>
      </c>
      <c r="L18" s="26">
        <f>IF($F18="M",VLOOKUP($C18,Kader_M[],4,1),VLOOKUP($C18,Kader_W[],4,1))</f>
        <v>34.4</v>
      </c>
      <c r="M18" s="26">
        <f>IF($F18="M",VLOOKUP($C18,Kader_M[],5,1),VLOOKUP($C18,Kader_W[],5,1))</f>
        <v>43.9</v>
      </c>
      <c r="N18" s="26">
        <f>IF($F18="M",VLOOKUP($C18,Kader_M[],6,1),VLOOKUP($C18,Kader_W[],6,1))</f>
        <v>31.6</v>
      </c>
      <c r="O18" s="26">
        <f>IF($F18="M",VLOOKUP($C18,Kader_M[],7,1),VLOOKUP($C18,Kader_W[],7,1))</f>
        <v>52.4</v>
      </c>
      <c r="Q18" s="12">
        <v>0</v>
      </c>
      <c r="R18" s="18">
        <f t="shared" si="3"/>
        <v>0</v>
      </c>
      <c r="T18" s="12">
        <v>0</v>
      </c>
      <c r="U18" s="18">
        <f t="shared" si="4"/>
        <v>0</v>
      </c>
      <c r="W18" s="12">
        <v>0</v>
      </c>
      <c r="X18" s="18">
        <f t="shared" si="5"/>
        <v>0</v>
      </c>
      <c r="Z18" s="14">
        <v>0</v>
      </c>
      <c r="AA18" s="19">
        <f t="shared" si="6"/>
        <v>0</v>
      </c>
      <c r="AD18" s="19">
        <f t="shared" si="7"/>
        <v>0</v>
      </c>
      <c r="AG18" s="19">
        <f t="shared" si="8"/>
        <v>0</v>
      </c>
      <c r="AJ18" s="19">
        <f t="shared" si="9"/>
        <v>0</v>
      </c>
      <c r="AM18" s="19">
        <f t="shared" si="10"/>
        <v>0</v>
      </c>
      <c r="AP18" s="20">
        <f t="shared" si="11"/>
        <v>0</v>
      </c>
      <c r="AS18" s="20">
        <f t="shared" si="12"/>
        <v>0</v>
      </c>
      <c r="AV18" s="20">
        <f t="shared" si="13"/>
        <v>0</v>
      </c>
    </row>
  </sheetData>
  <autoFilter ref="A2:AV14" xr:uid="{00000000-0009-0000-0000-000007000000}">
    <sortState ref="A4:AV18">
      <sortCondition descending="1" ref="K2:K14"/>
    </sortState>
  </autoFilter>
  <mergeCells count="11">
    <mergeCell ref="K1:K2"/>
    <mergeCell ref="L1:O1"/>
    <mergeCell ref="P1:X1"/>
    <mergeCell ref="Y1:AM1"/>
    <mergeCell ref="AN1:AV1"/>
    <mergeCell ref="H1:J1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7" sqref="F47"/>
    </sheetView>
  </sheetViews>
  <sheetFormatPr baseColWidth="10" defaultRowHeight="14.4" x14ac:dyDescent="0.3"/>
  <cols>
    <col min="1" max="1" width="29.33203125" bestFit="1" customWidth="1"/>
  </cols>
  <sheetData>
    <row r="1" spans="1:2" x14ac:dyDescent="0.3">
      <c r="A1" t="s">
        <v>0</v>
      </c>
      <c r="B1" t="s">
        <v>0</v>
      </c>
    </row>
    <row r="2" spans="1:2" x14ac:dyDescent="0.3">
      <c r="A2" t="s">
        <v>61</v>
      </c>
      <c r="B2" t="s">
        <v>60</v>
      </c>
    </row>
    <row r="3" spans="1:2" x14ac:dyDescent="0.3">
      <c r="A3" t="s">
        <v>37</v>
      </c>
      <c r="B3" t="s">
        <v>36</v>
      </c>
    </row>
    <row r="4" spans="1:2" x14ac:dyDescent="0.3">
      <c r="A4" t="s">
        <v>103</v>
      </c>
      <c r="B4" t="s">
        <v>102</v>
      </c>
    </row>
    <row r="5" spans="1:2" x14ac:dyDescent="0.3">
      <c r="A5" t="s">
        <v>67</v>
      </c>
      <c r="B5" t="s">
        <v>66</v>
      </c>
    </row>
    <row r="6" spans="1:2" x14ac:dyDescent="0.3">
      <c r="A6" t="s">
        <v>146</v>
      </c>
      <c r="B6" t="s">
        <v>145</v>
      </c>
    </row>
    <row r="7" spans="1:2" x14ac:dyDescent="0.3">
      <c r="A7" t="s">
        <v>84</v>
      </c>
      <c r="B7" t="s">
        <v>126</v>
      </c>
    </row>
    <row r="8" spans="1:2" x14ac:dyDescent="0.3">
      <c r="A8" t="s">
        <v>55</v>
      </c>
      <c r="B8" t="s">
        <v>54</v>
      </c>
    </row>
    <row r="9" spans="1:2" x14ac:dyDescent="0.3">
      <c r="A9" t="s">
        <v>138</v>
      </c>
      <c r="B9" t="s">
        <v>137</v>
      </c>
    </row>
    <row r="10" spans="1:2" x14ac:dyDescent="0.3">
      <c r="A10" t="s">
        <v>57</v>
      </c>
      <c r="B10" t="s">
        <v>56</v>
      </c>
    </row>
    <row r="11" spans="1:2" x14ac:dyDescent="0.3">
      <c r="A11" t="s">
        <v>105</v>
      </c>
      <c r="B11" t="s">
        <v>104</v>
      </c>
    </row>
    <row r="12" spans="1:2" x14ac:dyDescent="0.3">
      <c r="A12" t="s">
        <v>92</v>
      </c>
      <c r="B12" t="s">
        <v>91</v>
      </c>
    </row>
    <row r="13" spans="1:2" x14ac:dyDescent="0.3">
      <c r="A13" t="s">
        <v>121</v>
      </c>
      <c r="B13" t="s">
        <v>120</v>
      </c>
    </row>
    <row r="14" spans="1:2" x14ac:dyDescent="0.3">
      <c r="A14" t="s">
        <v>94</v>
      </c>
      <c r="B14" t="s">
        <v>93</v>
      </c>
    </row>
    <row r="15" spans="1:2" x14ac:dyDescent="0.3">
      <c r="A15" t="s">
        <v>144</v>
      </c>
      <c r="B15" t="s">
        <v>143</v>
      </c>
    </row>
    <row r="16" spans="1:2" x14ac:dyDescent="0.3">
      <c r="A16" t="s">
        <v>125</v>
      </c>
      <c r="B16" t="s">
        <v>124</v>
      </c>
    </row>
    <row r="17" spans="1:2" x14ac:dyDescent="0.3">
      <c r="A17" t="s">
        <v>71</v>
      </c>
      <c r="B17" t="s">
        <v>70</v>
      </c>
    </row>
    <row r="18" spans="1:2" x14ac:dyDescent="0.3">
      <c r="A18" t="s">
        <v>256</v>
      </c>
      <c r="B18" t="s">
        <v>261</v>
      </c>
    </row>
    <row r="19" spans="1:2" x14ac:dyDescent="0.3">
      <c r="A19" t="s">
        <v>63</v>
      </c>
      <c r="B19" t="s">
        <v>62</v>
      </c>
    </row>
    <row r="20" spans="1:2" x14ac:dyDescent="0.3">
      <c r="A20" t="s">
        <v>87</v>
      </c>
      <c r="B20" t="s">
        <v>86</v>
      </c>
    </row>
    <row r="21" spans="1:2" x14ac:dyDescent="0.3">
      <c r="A21" t="s">
        <v>287</v>
      </c>
      <c r="B21" t="s">
        <v>58</v>
      </c>
    </row>
    <row r="22" spans="1:2" x14ac:dyDescent="0.3">
      <c r="A22" t="s">
        <v>130</v>
      </c>
      <c r="B22" t="s">
        <v>129</v>
      </c>
    </row>
    <row r="23" spans="1:2" x14ac:dyDescent="0.3">
      <c r="A23" t="s">
        <v>33</v>
      </c>
      <c r="B23" t="s">
        <v>32</v>
      </c>
    </row>
    <row r="24" spans="1:2" x14ac:dyDescent="0.3">
      <c r="A24" t="s">
        <v>85</v>
      </c>
      <c r="B24" t="s">
        <v>263</v>
      </c>
    </row>
    <row r="25" spans="1:2" x14ac:dyDescent="0.3">
      <c r="A25" t="s">
        <v>258</v>
      </c>
      <c r="B25" t="s">
        <v>265</v>
      </c>
    </row>
    <row r="26" spans="1:2" x14ac:dyDescent="0.3">
      <c r="A26" t="s">
        <v>128</v>
      </c>
      <c r="B26" t="s">
        <v>127</v>
      </c>
    </row>
    <row r="27" spans="1:2" x14ac:dyDescent="0.3">
      <c r="A27" t="s">
        <v>59</v>
      </c>
      <c r="B27" t="s">
        <v>58</v>
      </c>
    </row>
    <row r="28" spans="1:2" x14ac:dyDescent="0.3">
      <c r="A28" t="s">
        <v>115</v>
      </c>
      <c r="B28" t="s">
        <v>114</v>
      </c>
    </row>
    <row r="29" spans="1:2" x14ac:dyDescent="0.3">
      <c r="A29" t="s">
        <v>45</v>
      </c>
      <c r="B29" t="s">
        <v>44</v>
      </c>
    </row>
    <row r="30" spans="1:2" x14ac:dyDescent="0.3">
      <c r="A30" t="s">
        <v>109</v>
      </c>
      <c r="B30" t="s">
        <v>108</v>
      </c>
    </row>
    <row r="31" spans="1:2" x14ac:dyDescent="0.3">
      <c r="A31" t="s">
        <v>257</v>
      </c>
      <c r="B31" t="s">
        <v>264</v>
      </c>
    </row>
    <row r="32" spans="1:2" x14ac:dyDescent="0.3">
      <c r="A32" t="s">
        <v>65</v>
      </c>
      <c r="B32" t="s">
        <v>64</v>
      </c>
    </row>
    <row r="33" spans="1:2" x14ac:dyDescent="0.3">
      <c r="A33" t="s">
        <v>80</v>
      </c>
      <c r="B33" t="s">
        <v>79</v>
      </c>
    </row>
    <row r="34" spans="1:2" x14ac:dyDescent="0.3">
      <c r="A34" t="s">
        <v>41</v>
      </c>
      <c r="B34" t="s">
        <v>40</v>
      </c>
    </row>
    <row r="35" spans="1:2" x14ac:dyDescent="0.3">
      <c r="A35" t="s">
        <v>73</v>
      </c>
      <c r="B35" t="s">
        <v>72</v>
      </c>
    </row>
    <row r="36" spans="1:2" x14ac:dyDescent="0.3">
      <c r="A36" t="s">
        <v>43</v>
      </c>
      <c r="B36" t="s">
        <v>42</v>
      </c>
    </row>
    <row r="37" spans="1:2" x14ac:dyDescent="0.3">
      <c r="A37" t="s">
        <v>260</v>
      </c>
      <c r="B37" t="s">
        <v>104</v>
      </c>
    </row>
    <row r="38" spans="1:2" x14ac:dyDescent="0.3">
      <c r="A38" t="s">
        <v>118</v>
      </c>
      <c r="B38" t="s">
        <v>117</v>
      </c>
    </row>
    <row r="39" spans="1:2" x14ac:dyDescent="0.3">
      <c r="A39" t="s">
        <v>111</v>
      </c>
      <c r="B39" t="s">
        <v>110</v>
      </c>
    </row>
    <row r="40" spans="1:2" x14ac:dyDescent="0.3">
      <c r="A40" t="s">
        <v>259</v>
      </c>
      <c r="B40" t="s">
        <v>262</v>
      </c>
    </row>
    <row r="41" spans="1:2" x14ac:dyDescent="0.3">
      <c r="A41" t="s">
        <v>35</v>
      </c>
      <c r="B41" t="s">
        <v>34</v>
      </c>
    </row>
    <row r="42" spans="1:2" x14ac:dyDescent="0.3">
      <c r="A42" t="s">
        <v>288</v>
      </c>
      <c r="B42" t="s">
        <v>289</v>
      </c>
    </row>
    <row r="43" spans="1:2" x14ac:dyDescent="0.3">
      <c r="A43" t="s">
        <v>290</v>
      </c>
      <c r="B43" t="s">
        <v>291</v>
      </c>
    </row>
    <row r="44" spans="1:2" x14ac:dyDescent="0.3">
      <c r="A44" t="s">
        <v>268</v>
      </c>
      <c r="B44" t="s">
        <v>275</v>
      </c>
    </row>
    <row r="45" spans="1:2" x14ac:dyDescent="0.3">
      <c r="A45" t="s">
        <v>82</v>
      </c>
      <c r="B45" t="s">
        <v>81</v>
      </c>
    </row>
    <row r="46" spans="1:2" x14ac:dyDescent="0.3">
      <c r="A46" t="s">
        <v>97</v>
      </c>
      <c r="B46" t="s">
        <v>96</v>
      </c>
    </row>
    <row r="47" spans="1:2" x14ac:dyDescent="0.3">
      <c r="A47" t="s">
        <v>123</v>
      </c>
      <c r="B47" t="s">
        <v>122</v>
      </c>
    </row>
    <row r="48" spans="1:2" x14ac:dyDescent="0.3">
      <c r="A48" t="s">
        <v>69</v>
      </c>
      <c r="B48" t="s">
        <v>68</v>
      </c>
    </row>
    <row r="49" spans="1:2" x14ac:dyDescent="0.3">
      <c r="A49" t="s">
        <v>77</v>
      </c>
      <c r="B49" t="s">
        <v>76</v>
      </c>
    </row>
    <row r="50" spans="1:2" x14ac:dyDescent="0.3">
      <c r="A50" t="s">
        <v>116</v>
      </c>
      <c r="B50" t="s">
        <v>276</v>
      </c>
    </row>
    <row r="51" spans="1:2" x14ac:dyDescent="0.3">
      <c r="A51" t="s">
        <v>270</v>
      </c>
      <c r="B51" t="s">
        <v>139</v>
      </c>
    </row>
    <row r="52" spans="1:2" x14ac:dyDescent="0.3">
      <c r="A52" t="s">
        <v>269</v>
      </c>
      <c r="B52" t="s">
        <v>90</v>
      </c>
    </row>
    <row r="53" spans="1:2" x14ac:dyDescent="0.3">
      <c r="A53" t="s">
        <v>284</v>
      </c>
      <c r="B53" t="s">
        <v>119</v>
      </c>
    </row>
    <row r="54" spans="1:2" x14ac:dyDescent="0.3">
      <c r="A54" t="s">
        <v>142</v>
      </c>
      <c r="B54" t="s">
        <v>141</v>
      </c>
    </row>
    <row r="55" spans="1:2" x14ac:dyDescent="0.3">
      <c r="A55" t="s">
        <v>101</v>
      </c>
      <c r="B55" t="s">
        <v>100</v>
      </c>
    </row>
    <row r="56" spans="1:2" x14ac:dyDescent="0.3">
      <c r="A56" t="s">
        <v>271</v>
      </c>
      <c r="B56" t="s">
        <v>280</v>
      </c>
    </row>
    <row r="57" spans="1:2" x14ac:dyDescent="0.3">
      <c r="A57" t="s">
        <v>132</v>
      </c>
      <c r="B57" t="s">
        <v>131</v>
      </c>
    </row>
    <row r="58" spans="1:2" x14ac:dyDescent="0.3">
      <c r="A58" t="s">
        <v>39</v>
      </c>
      <c r="B58" t="s">
        <v>38</v>
      </c>
    </row>
    <row r="59" spans="1:2" x14ac:dyDescent="0.3">
      <c r="A59" t="s">
        <v>134</v>
      </c>
      <c r="B59" t="s">
        <v>133</v>
      </c>
    </row>
    <row r="60" spans="1:2" x14ac:dyDescent="0.3">
      <c r="A60" t="s">
        <v>98</v>
      </c>
      <c r="B60" t="s">
        <v>131</v>
      </c>
    </row>
    <row r="61" spans="1:2" x14ac:dyDescent="0.3">
      <c r="A61" t="s">
        <v>31</v>
      </c>
      <c r="B61" t="s">
        <v>95</v>
      </c>
    </row>
    <row r="62" spans="1:2" x14ac:dyDescent="0.3">
      <c r="A62" t="s">
        <v>84</v>
      </c>
      <c r="B62" t="s">
        <v>83</v>
      </c>
    </row>
    <row r="63" spans="1:2" x14ac:dyDescent="0.3">
      <c r="A63" t="s">
        <v>53</v>
      </c>
      <c r="B63" t="s">
        <v>52</v>
      </c>
    </row>
    <row r="64" spans="1:2" x14ac:dyDescent="0.3">
      <c r="A64" t="s">
        <v>89</v>
      </c>
      <c r="B64" t="s">
        <v>88</v>
      </c>
    </row>
    <row r="65" spans="1:2" x14ac:dyDescent="0.3">
      <c r="A65" t="s">
        <v>107</v>
      </c>
      <c r="B65" t="s">
        <v>106</v>
      </c>
    </row>
    <row r="66" spans="1:2" x14ac:dyDescent="0.3">
      <c r="A66" t="s">
        <v>51</v>
      </c>
      <c r="B66" t="s">
        <v>50</v>
      </c>
    </row>
    <row r="67" spans="1:2" x14ac:dyDescent="0.3">
      <c r="A67" t="s">
        <v>75</v>
      </c>
      <c r="B67" t="s">
        <v>74</v>
      </c>
    </row>
    <row r="68" spans="1:2" x14ac:dyDescent="0.3">
      <c r="A68" t="s">
        <v>148</v>
      </c>
      <c r="B68" t="s">
        <v>147</v>
      </c>
    </row>
    <row r="69" spans="1:2" x14ac:dyDescent="0.3">
      <c r="A69" t="s">
        <v>273</v>
      </c>
      <c r="B69" t="s">
        <v>278</v>
      </c>
    </row>
    <row r="70" spans="1:2" x14ac:dyDescent="0.3">
      <c r="A70" t="s">
        <v>149</v>
      </c>
      <c r="B70" t="s">
        <v>78</v>
      </c>
    </row>
    <row r="71" spans="1:2" x14ac:dyDescent="0.3">
      <c r="A71" t="s">
        <v>274</v>
      </c>
      <c r="B71" t="s">
        <v>279</v>
      </c>
    </row>
    <row r="72" spans="1:2" x14ac:dyDescent="0.3">
      <c r="A72" t="s">
        <v>272</v>
      </c>
      <c r="B72" t="s">
        <v>277</v>
      </c>
    </row>
    <row r="73" spans="1:2" x14ac:dyDescent="0.3">
      <c r="A73" t="s">
        <v>113</v>
      </c>
      <c r="B73" t="s">
        <v>112</v>
      </c>
    </row>
    <row r="74" spans="1:2" x14ac:dyDescent="0.3">
      <c r="A74" t="s">
        <v>45</v>
      </c>
      <c r="B74" t="s">
        <v>99</v>
      </c>
    </row>
    <row r="75" spans="1:2" x14ac:dyDescent="0.3">
      <c r="A75" t="s">
        <v>49</v>
      </c>
      <c r="B75" t="s">
        <v>48</v>
      </c>
    </row>
    <row r="76" spans="1:2" x14ac:dyDescent="0.3">
      <c r="A76" t="s">
        <v>47</v>
      </c>
      <c r="B76" t="s">
        <v>46</v>
      </c>
    </row>
    <row r="77" spans="1:2" x14ac:dyDescent="0.3">
      <c r="A77" t="s">
        <v>140</v>
      </c>
      <c r="B77" t="s">
        <v>139</v>
      </c>
    </row>
    <row r="78" spans="1:2" x14ac:dyDescent="0.3">
      <c r="A78" t="s">
        <v>136</v>
      </c>
      <c r="B78" t="s">
        <v>135</v>
      </c>
    </row>
    <row r="79" spans="1:2" x14ac:dyDescent="0.3">
      <c r="A79" t="s">
        <v>266</v>
      </c>
      <c r="B79" t="s">
        <v>267</v>
      </c>
    </row>
  </sheetData>
  <autoFilter ref="A1:B148" xr:uid="{00000000-0009-0000-0000-000008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W_11-12</vt:lpstr>
      <vt:lpstr>W_13-14</vt:lpstr>
      <vt:lpstr>W_15-16</vt:lpstr>
      <vt:lpstr>W_17-21</vt:lpstr>
      <vt:lpstr>M_11-12</vt:lpstr>
      <vt:lpstr>M_13-14</vt:lpstr>
      <vt:lpstr>M_15-16</vt:lpstr>
      <vt:lpstr>M_17-21</vt:lpstr>
      <vt:lpstr>Gesamtliste</vt:lpstr>
      <vt:lpstr>Vergleichswerte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Korbinian Hauck</dc:creator>
  <cp:lastModifiedBy>yve71</cp:lastModifiedBy>
  <dcterms:created xsi:type="dcterms:W3CDTF">2018-05-28T18:05:27Z</dcterms:created>
  <dcterms:modified xsi:type="dcterms:W3CDTF">2018-06-18T14:33:17Z</dcterms:modified>
</cp:coreProperties>
</file>